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9960" windowHeight="7890" tabRatio="574"/>
  </bookViews>
  <sheets>
    <sheet name="Prayas" sheetId="6" r:id="rId1"/>
    <sheet name="Own portfolio" sheetId="8" r:id="rId2"/>
    <sheet name="Managed portfolio" sheetId="11" r:id="rId3"/>
    <sheet name="BranchWise TotalPortfolio" sheetId="12" r:id="rId4"/>
    <sheet name="Charts (Old)" sheetId="4" state="hidden" r:id="rId5"/>
    <sheet name="Charts" sheetId="15" r:id="rId6"/>
  </sheets>
  <definedNames>
    <definedName name="_xlnm.Print_Area" localSheetId="3">'BranchWise TotalPortfolio'!$A$1:$Y$70</definedName>
    <definedName name="_xlnm.Print_Area" localSheetId="4">'Charts (Old)'!$A$1:$AG$146</definedName>
    <definedName name="_xlnm.Print_Area" localSheetId="2">'Managed portfolio'!$A$1:$Y$70</definedName>
    <definedName name="_xlnm.Print_Area" localSheetId="1">'Own portfolio'!$A$1:$Y$70</definedName>
    <definedName name="_xlnm.Print_Area" localSheetId="0">Prayas!$A$1:$E$79</definedName>
    <definedName name="_xlnm.Print_Titles" localSheetId="1">'Own portfolio'!$3:$4</definedName>
  </definedNames>
  <calcPr calcId="144525"/>
  <fileRecoveryPr autoRecover="0"/>
</workbook>
</file>

<file path=xl/calcChain.xml><?xml version="1.0" encoding="utf-8"?>
<calcChain xmlns="http://schemas.openxmlformats.org/spreadsheetml/2006/main">
  <c r="Q13" i="15" l="1"/>
  <c r="Q12" i="15"/>
  <c r="W90" i="15" l="1"/>
  <c r="W112" i="15" s="1"/>
  <c r="W91" i="15"/>
  <c r="W92" i="15"/>
  <c r="W93" i="15"/>
  <c r="W94" i="15"/>
  <c r="W95" i="15"/>
  <c r="W96" i="15"/>
  <c r="W97" i="15"/>
  <c r="W98" i="15"/>
  <c r="W99" i="15"/>
  <c r="W100" i="15"/>
  <c r="W101" i="15"/>
  <c r="W102" i="15"/>
  <c r="W103" i="15"/>
  <c r="W104" i="15"/>
  <c r="W105" i="15"/>
  <c r="W106" i="15"/>
  <c r="W107" i="15"/>
  <c r="W108" i="15"/>
  <c r="W109" i="15"/>
  <c r="W110" i="15"/>
  <c r="W111" i="15"/>
  <c r="W87" i="15"/>
  <c r="D16" i="11" l="1"/>
  <c r="D17" i="11"/>
  <c r="Y26" i="8" l="1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D25" i="11" l="1"/>
  <c r="Y34" i="11" l="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U112" i="15" l="1"/>
  <c r="U87" i="15" l="1"/>
  <c r="C23" i="11" l="1"/>
  <c r="C22" i="11"/>
  <c r="C21" i="11"/>
  <c r="C20" i="11"/>
  <c r="C19" i="11"/>
  <c r="T112" i="15" l="1"/>
  <c r="T87" i="15"/>
  <c r="Q11" i="15" l="1"/>
  <c r="Q10" i="15"/>
  <c r="S112" i="15" l="1"/>
  <c r="S87" i="15"/>
  <c r="R112" i="15" l="1"/>
  <c r="R87" i="15"/>
  <c r="Q9" i="15" l="1"/>
  <c r="Q112" i="15" l="1"/>
  <c r="Q87" i="15"/>
  <c r="Q8" i="15" l="1"/>
  <c r="Q7" i="15" l="1"/>
  <c r="Y30" i="12" l="1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H70" i="12" l="1"/>
  <c r="H69" i="12"/>
  <c r="H68" i="12"/>
  <c r="H67" i="12"/>
  <c r="H66" i="12"/>
  <c r="H65" i="12"/>
  <c r="H64" i="12"/>
  <c r="H63" i="12"/>
  <c r="H62" i="12"/>
  <c r="H61" i="12"/>
  <c r="H60" i="12"/>
  <c r="H59" i="12"/>
  <c r="H57" i="12"/>
  <c r="H56" i="12"/>
  <c r="H47" i="12"/>
  <c r="H46" i="12"/>
  <c r="H45" i="12"/>
  <c r="H44" i="12"/>
  <c r="H43" i="12"/>
  <c r="H40" i="12"/>
  <c r="H39" i="12"/>
  <c r="H38" i="12"/>
  <c r="H37" i="12"/>
  <c r="H36" i="12"/>
  <c r="H33" i="12"/>
  <c r="H32" i="12"/>
  <c r="H31" i="12"/>
  <c r="H29" i="12"/>
  <c r="H23" i="12"/>
  <c r="H22" i="12"/>
  <c r="H20" i="12"/>
  <c r="H19" i="12"/>
  <c r="H15" i="12"/>
  <c r="H13" i="12"/>
  <c r="H10" i="12"/>
  <c r="H9" i="12"/>
  <c r="H8" i="12"/>
  <c r="H7" i="12"/>
  <c r="H54" i="11"/>
  <c r="H53" i="11"/>
  <c r="H52" i="11"/>
  <c r="H51" i="11"/>
  <c r="H50" i="11"/>
  <c r="H48" i="11"/>
  <c r="H41" i="11"/>
  <c r="H17" i="11"/>
  <c r="H12" i="11"/>
  <c r="H6" i="11"/>
  <c r="H16" i="11" s="1"/>
  <c r="H54" i="8"/>
  <c r="H53" i="8"/>
  <c r="H52" i="8"/>
  <c r="H51" i="8"/>
  <c r="H50" i="8"/>
  <c r="H48" i="8"/>
  <c r="H25" i="8" s="1"/>
  <c r="H41" i="8"/>
  <c r="H34" i="8"/>
  <c r="H17" i="8"/>
  <c r="H12" i="8"/>
  <c r="H6" i="8"/>
  <c r="H14" i="8" s="1"/>
  <c r="H21" i="12" l="1"/>
  <c r="H26" i="12" s="1"/>
  <c r="H34" i="12"/>
  <c r="H54" i="12"/>
  <c r="P42" i="15"/>
  <c r="H12" i="12"/>
  <c r="H41" i="12"/>
  <c r="H48" i="12"/>
  <c r="H25" i="12" s="1"/>
  <c r="H6" i="12"/>
  <c r="H52" i="12"/>
  <c r="H53" i="12"/>
  <c r="H50" i="12"/>
  <c r="H51" i="12"/>
  <c r="H17" i="12"/>
  <c r="H14" i="11"/>
  <c r="H16" i="8"/>
  <c r="H16" i="12" l="1"/>
  <c r="O42" i="15"/>
  <c r="H14" i="12"/>
  <c r="C79" i="6"/>
  <c r="Y12" i="11" l="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G12" i="11"/>
  <c r="F12" i="11"/>
  <c r="E12" i="11"/>
  <c r="D12" i="11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G12" i="8"/>
  <c r="F12" i="8"/>
  <c r="E12" i="8"/>
  <c r="D12" i="8"/>
  <c r="M12" i="12" l="1"/>
  <c r="Q12" i="12"/>
  <c r="U12" i="12"/>
  <c r="Y12" i="12"/>
  <c r="E12" i="12"/>
  <c r="J12" i="12"/>
  <c r="V12" i="12"/>
  <c r="F12" i="12"/>
  <c r="N12" i="12"/>
  <c r="R12" i="12"/>
  <c r="D12" i="12"/>
  <c r="I12" i="12"/>
  <c r="L12" i="12"/>
  <c r="P12" i="12"/>
  <c r="T12" i="12"/>
  <c r="X12" i="12"/>
  <c r="G12" i="12"/>
  <c r="K12" i="12"/>
  <c r="O12" i="12"/>
  <c r="S12" i="12"/>
  <c r="W12" i="12"/>
  <c r="C7" i="8" l="1"/>
  <c r="C8" i="8"/>
  <c r="C9" i="8"/>
  <c r="C10" i="8"/>
  <c r="Q6" i="15" l="1"/>
  <c r="Q5" i="15"/>
  <c r="Q4" i="15"/>
  <c r="Q3" i="15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G54" i="8"/>
  <c r="F54" i="8"/>
  <c r="E54" i="8"/>
  <c r="D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G53" i="8"/>
  <c r="F53" i="8"/>
  <c r="E53" i="8"/>
  <c r="D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G52" i="8"/>
  <c r="F52" i="8"/>
  <c r="E52" i="8"/>
  <c r="D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G51" i="8"/>
  <c r="F51" i="8"/>
  <c r="E51" i="8"/>
  <c r="D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G50" i="8"/>
  <c r="F50" i="8"/>
  <c r="E50" i="8"/>
  <c r="D50" i="8"/>
  <c r="C70" i="8"/>
  <c r="D68" i="6" s="1"/>
  <c r="C69" i="8"/>
  <c r="C68" i="8"/>
  <c r="D67" i="6" s="1"/>
  <c r="C67" i="8"/>
  <c r="D66" i="6" s="1"/>
  <c r="C66" i="8"/>
  <c r="D65" i="6" s="1"/>
  <c r="C65" i="6" s="1"/>
  <c r="C65" i="8"/>
  <c r="C64" i="8"/>
  <c r="D64" i="6" s="1"/>
  <c r="C63" i="8"/>
  <c r="D63" i="6" s="1"/>
  <c r="C62" i="8"/>
  <c r="D62" i="6" s="1"/>
  <c r="C61" i="8"/>
  <c r="D61" i="6" s="1"/>
  <c r="C60" i="8"/>
  <c r="D60" i="6" s="1"/>
  <c r="C59" i="8"/>
  <c r="D59" i="6" s="1"/>
  <c r="C57" i="8"/>
  <c r="D57" i="6" s="1"/>
  <c r="C56" i="8"/>
  <c r="D56" i="6" s="1"/>
  <c r="C47" i="8"/>
  <c r="D47" i="6" s="1"/>
  <c r="C46" i="8"/>
  <c r="D46" i="6" s="1"/>
  <c r="C45" i="8"/>
  <c r="D45" i="6" s="1"/>
  <c r="C44" i="8"/>
  <c r="C43" i="8"/>
  <c r="D43" i="6" s="1"/>
  <c r="C40" i="8"/>
  <c r="D40" i="6" s="1"/>
  <c r="C39" i="8"/>
  <c r="D39" i="6" s="1"/>
  <c r="C38" i="8"/>
  <c r="D38" i="6" s="1"/>
  <c r="C37" i="8"/>
  <c r="D37" i="6" s="1"/>
  <c r="C36" i="8"/>
  <c r="D36" i="6" s="1"/>
  <c r="C33" i="8"/>
  <c r="D33" i="6" s="1"/>
  <c r="C32" i="8"/>
  <c r="D32" i="6" s="1"/>
  <c r="C31" i="8"/>
  <c r="D31" i="6" s="1"/>
  <c r="C30" i="8"/>
  <c r="D30" i="6" s="1"/>
  <c r="C29" i="8"/>
  <c r="C23" i="8"/>
  <c r="C22" i="8"/>
  <c r="D23" i="6" s="1"/>
  <c r="C21" i="8"/>
  <c r="D22" i="6" s="1"/>
  <c r="C20" i="8"/>
  <c r="D21" i="6" s="1"/>
  <c r="C19" i="8"/>
  <c r="D20" i="6" s="1"/>
  <c r="C15" i="8"/>
  <c r="D16" i="6" s="1"/>
  <c r="C13" i="8"/>
  <c r="D14" i="6" s="1"/>
  <c r="D10" i="6"/>
  <c r="D9" i="6"/>
  <c r="D8" i="6"/>
  <c r="D7" i="6"/>
  <c r="C70" i="11"/>
  <c r="E68" i="6" s="1"/>
  <c r="C69" i="11"/>
  <c r="C68" i="11"/>
  <c r="E67" i="6" s="1"/>
  <c r="C67" i="11"/>
  <c r="E66" i="6" s="1"/>
  <c r="C66" i="11"/>
  <c r="C65" i="11"/>
  <c r="C64" i="11"/>
  <c r="E64" i="6" s="1"/>
  <c r="C63" i="11"/>
  <c r="E63" i="6" s="1"/>
  <c r="C62" i="11"/>
  <c r="E62" i="6" s="1"/>
  <c r="C61" i="11"/>
  <c r="E61" i="6" s="1"/>
  <c r="C60" i="11"/>
  <c r="E60" i="6" s="1"/>
  <c r="C59" i="11"/>
  <c r="E59" i="6" s="1"/>
  <c r="C57" i="11"/>
  <c r="E57" i="6" s="1"/>
  <c r="C56" i="11"/>
  <c r="E56" i="6" s="1"/>
  <c r="C47" i="11"/>
  <c r="E47" i="6" s="1"/>
  <c r="C46" i="11"/>
  <c r="E46" i="6" s="1"/>
  <c r="C45" i="11"/>
  <c r="E45" i="6" s="1"/>
  <c r="C44" i="11"/>
  <c r="C43" i="11"/>
  <c r="E43" i="6" s="1"/>
  <c r="C40" i="11"/>
  <c r="E40" i="6" s="1"/>
  <c r="C39" i="11"/>
  <c r="E39" i="6" s="1"/>
  <c r="C38" i="11"/>
  <c r="E38" i="6" s="1"/>
  <c r="C37" i="11"/>
  <c r="E37" i="6" s="1"/>
  <c r="C36" i="11"/>
  <c r="E36" i="6" s="1"/>
  <c r="C33" i="11"/>
  <c r="E33" i="6" s="1"/>
  <c r="C32" i="11"/>
  <c r="E32" i="6" s="1"/>
  <c r="C31" i="11"/>
  <c r="E31" i="6" s="1"/>
  <c r="C30" i="11"/>
  <c r="C29" i="11"/>
  <c r="E29" i="6" s="1"/>
  <c r="E23" i="6"/>
  <c r="E21" i="6"/>
  <c r="E20" i="6"/>
  <c r="C15" i="11"/>
  <c r="E16" i="6" s="1"/>
  <c r="C13" i="11"/>
  <c r="C10" i="11"/>
  <c r="E10" i="6" s="1"/>
  <c r="C9" i="11"/>
  <c r="E9" i="6" s="1"/>
  <c r="C8" i="11"/>
  <c r="E8" i="6" s="1"/>
  <c r="C7" i="11"/>
  <c r="E7" i="6" s="1"/>
  <c r="Y6" i="8"/>
  <c r="Y17" i="8"/>
  <c r="Y34" i="8"/>
  <c r="Y41" i="8"/>
  <c r="Y48" i="8"/>
  <c r="Y25" i="8" s="1"/>
  <c r="AG144" i="4"/>
  <c r="AG118" i="4"/>
  <c r="U39" i="4"/>
  <c r="AF144" i="4"/>
  <c r="AF118" i="4"/>
  <c r="AE144" i="4"/>
  <c r="AE118" i="4"/>
  <c r="U38" i="4"/>
  <c r="U37" i="4"/>
  <c r="V21" i="12"/>
  <c r="R21" i="12"/>
  <c r="N21" i="12"/>
  <c r="K21" i="12"/>
  <c r="G21" i="12"/>
  <c r="F21" i="12"/>
  <c r="X15" i="12"/>
  <c r="W15" i="12"/>
  <c r="V15" i="12"/>
  <c r="U15" i="12"/>
  <c r="T15" i="12"/>
  <c r="S15" i="12"/>
  <c r="R15" i="12"/>
  <c r="Q15" i="12"/>
  <c r="P15" i="12"/>
  <c r="O15" i="12"/>
  <c r="N15" i="12"/>
  <c r="Y15" i="12"/>
  <c r="M15" i="12"/>
  <c r="L15" i="12"/>
  <c r="K15" i="12"/>
  <c r="J15" i="12"/>
  <c r="I15" i="12"/>
  <c r="G15" i="12"/>
  <c r="F15" i="12"/>
  <c r="E15" i="12"/>
  <c r="X17" i="11"/>
  <c r="T17" i="11"/>
  <c r="N17" i="11"/>
  <c r="Y17" i="11"/>
  <c r="F17" i="11"/>
  <c r="X17" i="8"/>
  <c r="K17" i="8"/>
  <c r="F17" i="8"/>
  <c r="E17" i="8"/>
  <c r="AD144" i="4"/>
  <c r="AD118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AC144" i="4"/>
  <c r="AC118" i="4"/>
  <c r="AB144" i="4"/>
  <c r="AB118" i="4"/>
  <c r="X6" i="11"/>
  <c r="X41" i="11"/>
  <c r="X21" i="12" s="1"/>
  <c r="X48" i="11"/>
  <c r="X70" i="12"/>
  <c r="X69" i="12"/>
  <c r="X68" i="12"/>
  <c r="X67" i="12"/>
  <c r="X66" i="12"/>
  <c r="X65" i="12"/>
  <c r="X64" i="12"/>
  <c r="X63" i="12"/>
  <c r="X62" i="12"/>
  <c r="X61" i="12"/>
  <c r="X60" i="12"/>
  <c r="X59" i="12"/>
  <c r="X57" i="12"/>
  <c r="X56" i="12"/>
  <c r="X47" i="12"/>
  <c r="X46" i="12"/>
  <c r="X45" i="12"/>
  <c r="X44" i="12"/>
  <c r="X43" i="12"/>
  <c r="X40" i="12"/>
  <c r="X39" i="12"/>
  <c r="X38" i="12"/>
  <c r="X36" i="12"/>
  <c r="X37" i="12"/>
  <c r="X33" i="12"/>
  <c r="X32" i="12"/>
  <c r="X31" i="12"/>
  <c r="X29" i="12"/>
  <c r="X23" i="12"/>
  <c r="X22" i="12"/>
  <c r="X20" i="12"/>
  <c r="X19" i="12"/>
  <c r="X13" i="12"/>
  <c r="P58" i="15" s="1"/>
  <c r="X10" i="12"/>
  <c r="X9" i="12"/>
  <c r="X8" i="12"/>
  <c r="X7" i="12"/>
  <c r="X48" i="8"/>
  <c r="X25" i="8" s="1"/>
  <c r="X41" i="8"/>
  <c r="X34" i="8"/>
  <c r="X6" i="8"/>
  <c r="X14" i="8" s="1"/>
  <c r="AA144" i="4"/>
  <c r="AA118" i="4"/>
  <c r="K20" i="12"/>
  <c r="S118" i="4"/>
  <c r="S144" i="4"/>
  <c r="Z118" i="4"/>
  <c r="Z144" i="4"/>
  <c r="Y118" i="4"/>
  <c r="Y144" i="4"/>
  <c r="D70" i="12"/>
  <c r="E70" i="12"/>
  <c r="F70" i="12"/>
  <c r="G70" i="12"/>
  <c r="I70" i="12"/>
  <c r="J70" i="12"/>
  <c r="K70" i="12"/>
  <c r="L70" i="12"/>
  <c r="M70" i="12"/>
  <c r="Y70" i="12"/>
  <c r="N70" i="12"/>
  <c r="O70" i="12"/>
  <c r="P70" i="12"/>
  <c r="Q70" i="12"/>
  <c r="R70" i="12"/>
  <c r="S70" i="12"/>
  <c r="T70" i="12"/>
  <c r="U70" i="12"/>
  <c r="V70" i="12"/>
  <c r="W70" i="12"/>
  <c r="D66" i="12"/>
  <c r="E66" i="12"/>
  <c r="F66" i="12"/>
  <c r="G66" i="12"/>
  <c r="I66" i="12"/>
  <c r="J66" i="12"/>
  <c r="K66" i="12"/>
  <c r="L66" i="12"/>
  <c r="M66" i="12"/>
  <c r="Y66" i="12"/>
  <c r="N66" i="12"/>
  <c r="O66" i="12"/>
  <c r="P66" i="12"/>
  <c r="Q66" i="12"/>
  <c r="R66" i="12"/>
  <c r="S66" i="12"/>
  <c r="T66" i="12"/>
  <c r="U66" i="12"/>
  <c r="V66" i="12"/>
  <c r="W66" i="12"/>
  <c r="X118" i="4"/>
  <c r="X144" i="4"/>
  <c r="W144" i="4"/>
  <c r="W118" i="4"/>
  <c r="E9" i="12"/>
  <c r="V144" i="4"/>
  <c r="V118" i="4"/>
  <c r="G59" i="12"/>
  <c r="W54" i="11"/>
  <c r="V54" i="11"/>
  <c r="U54" i="11"/>
  <c r="T54" i="11"/>
  <c r="S54" i="11"/>
  <c r="R54" i="11"/>
  <c r="Q54" i="11"/>
  <c r="P54" i="11"/>
  <c r="O54" i="11"/>
  <c r="N54" i="11"/>
  <c r="Y54" i="11"/>
  <c r="M54" i="11"/>
  <c r="L54" i="11"/>
  <c r="K54" i="11"/>
  <c r="J54" i="11"/>
  <c r="I54" i="11"/>
  <c r="G54" i="11"/>
  <c r="F54" i="11"/>
  <c r="E54" i="11"/>
  <c r="W53" i="11"/>
  <c r="V53" i="11"/>
  <c r="U53" i="11"/>
  <c r="T53" i="11"/>
  <c r="S53" i="11"/>
  <c r="R53" i="11"/>
  <c r="Q53" i="11"/>
  <c r="P53" i="11"/>
  <c r="O53" i="11"/>
  <c r="N53" i="11"/>
  <c r="Y53" i="11"/>
  <c r="M53" i="11"/>
  <c r="L53" i="11"/>
  <c r="K53" i="11"/>
  <c r="J53" i="11"/>
  <c r="I53" i="11"/>
  <c r="G53" i="11"/>
  <c r="F53" i="11"/>
  <c r="E53" i="11"/>
  <c r="W52" i="11"/>
  <c r="V52" i="11"/>
  <c r="U52" i="11"/>
  <c r="T52" i="11"/>
  <c r="S52" i="11"/>
  <c r="R52" i="11"/>
  <c r="Q52" i="11"/>
  <c r="P52" i="11"/>
  <c r="O52" i="11"/>
  <c r="N52" i="11"/>
  <c r="Y52" i="11"/>
  <c r="M52" i="11"/>
  <c r="L52" i="11"/>
  <c r="K52" i="11"/>
  <c r="J52" i="11"/>
  <c r="I52" i="11"/>
  <c r="G52" i="11"/>
  <c r="F52" i="11"/>
  <c r="E52" i="11"/>
  <c r="W51" i="11"/>
  <c r="V51" i="11"/>
  <c r="U51" i="11"/>
  <c r="T51" i="11"/>
  <c r="S51" i="11"/>
  <c r="R51" i="11"/>
  <c r="Q51" i="11"/>
  <c r="P51" i="11"/>
  <c r="O51" i="11"/>
  <c r="N51" i="11"/>
  <c r="Y51" i="11"/>
  <c r="M51" i="11"/>
  <c r="L51" i="11"/>
  <c r="K51" i="11"/>
  <c r="J51" i="11"/>
  <c r="I51" i="11"/>
  <c r="G51" i="11"/>
  <c r="F51" i="11"/>
  <c r="E51" i="11"/>
  <c r="W50" i="11"/>
  <c r="V50" i="11"/>
  <c r="U50" i="11"/>
  <c r="T50" i="11"/>
  <c r="S50" i="11"/>
  <c r="R50" i="11"/>
  <c r="Q50" i="11"/>
  <c r="P50" i="11"/>
  <c r="O50" i="11"/>
  <c r="N50" i="11"/>
  <c r="Y50" i="11"/>
  <c r="M50" i="11"/>
  <c r="L50" i="11"/>
  <c r="K50" i="11"/>
  <c r="J50" i="11"/>
  <c r="I50" i="11"/>
  <c r="G50" i="11"/>
  <c r="F50" i="11"/>
  <c r="E50" i="11"/>
  <c r="U144" i="4"/>
  <c r="U118" i="4"/>
  <c r="D54" i="11"/>
  <c r="T144" i="4"/>
  <c r="T118" i="4"/>
  <c r="D23" i="12"/>
  <c r="E23" i="12"/>
  <c r="F23" i="12"/>
  <c r="G23" i="12"/>
  <c r="I23" i="12"/>
  <c r="J23" i="12"/>
  <c r="K23" i="12"/>
  <c r="L23" i="12"/>
  <c r="M23" i="12"/>
  <c r="Y23" i="12"/>
  <c r="N23" i="12"/>
  <c r="O23" i="12"/>
  <c r="P23" i="12"/>
  <c r="Q23" i="12"/>
  <c r="R23" i="12"/>
  <c r="S23" i="12"/>
  <c r="T23" i="12"/>
  <c r="U23" i="12"/>
  <c r="V23" i="12"/>
  <c r="W23" i="12"/>
  <c r="E17" i="11"/>
  <c r="G17" i="11"/>
  <c r="I17" i="11"/>
  <c r="J17" i="11"/>
  <c r="K17" i="11"/>
  <c r="L17" i="11"/>
  <c r="M17" i="11"/>
  <c r="O17" i="11"/>
  <c r="P17" i="11"/>
  <c r="Q17" i="11"/>
  <c r="R17" i="11"/>
  <c r="S17" i="11"/>
  <c r="U17" i="11"/>
  <c r="V17" i="11"/>
  <c r="W17" i="11"/>
  <c r="E59" i="12"/>
  <c r="F59" i="12"/>
  <c r="I59" i="12"/>
  <c r="J59" i="12"/>
  <c r="K59" i="12"/>
  <c r="L59" i="12"/>
  <c r="M59" i="12"/>
  <c r="Y59" i="12"/>
  <c r="N59" i="12"/>
  <c r="O59" i="12"/>
  <c r="P59" i="12"/>
  <c r="Q59" i="12"/>
  <c r="R59" i="12"/>
  <c r="S59" i="12"/>
  <c r="T59" i="12"/>
  <c r="U59" i="12"/>
  <c r="V59" i="12"/>
  <c r="W59" i="12"/>
  <c r="E61" i="12"/>
  <c r="F61" i="12"/>
  <c r="G61" i="12"/>
  <c r="I61" i="12"/>
  <c r="J61" i="12"/>
  <c r="K61" i="12"/>
  <c r="L61" i="12"/>
  <c r="M61" i="12"/>
  <c r="Y61" i="12"/>
  <c r="N61" i="12"/>
  <c r="O61" i="12"/>
  <c r="P61" i="12"/>
  <c r="Q61" i="12"/>
  <c r="R61" i="12"/>
  <c r="S61" i="12"/>
  <c r="T61" i="12"/>
  <c r="U61" i="12"/>
  <c r="V61" i="12"/>
  <c r="W61" i="12"/>
  <c r="E62" i="12"/>
  <c r="F62" i="12"/>
  <c r="G62" i="12"/>
  <c r="I62" i="12"/>
  <c r="J62" i="12"/>
  <c r="K62" i="12"/>
  <c r="L62" i="12"/>
  <c r="M62" i="12"/>
  <c r="Y62" i="12"/>
  <c r="N62" i="12"/>
  <c r="O62" i="12"/>
  <c r="P62" i="12"/>
  <c r="Q62" i="12"/>
  <c r="R62" i="12"/>
  <c r="S62" i="12"/>
  <c r="T62" i="12"/>
  <c r="U62" i="12"/>
  <c r="V62" i="12"/>
  <c r="W62" i="12"/>
  <c r="E64" i="12"/>
  <c r="F64" i="12"/>
  <c r="G64" i="12"/>
  <c r="I64" i="12"/>
  <c r="J64" i="12"/>
  <c r="K64" i="12"/>
  <c r="L64" i="12"/>
  <c r="M64" i="12"/>
  <c r="Y64" i="12"/>
  <c r="N64" i="12"/>
  <c r="O64" i="12"/>
  <c r="P64" i="12"/>
  <c r="Q64" i="12"/>
  <c r="R64" i="12"/>
  <c r="S64" i="12"/>
  <c r="T64" i="12"/>
  <c r="U64" i="12"/>
  <c r="V64" i="12"/>
  <c r="W64" i="12"/>
  <c r="E65" i="12"/>
  <c r="F65" i="12"/>
  <c r="G65" i="12"/>
  <c r="I65" i="12"/>
  <c r="J65" i="12"/>
  <c r="K65" i="12"/>
  <c r="L65" i="12"/>
  <c r="M65" i="12"/>
  <c r="Y65" i="12"/>
  <c r="N65" i="12"/>
  <c r="O65" i="12"/>
  <c r="P65" i="12"/>
  <c r="Q65" i="12"/>
  <c r="R65" i="12"/>
  <c r="S65" i="12"/>
  <c r="T65" i="12"/>
  <c r="U65" i="12"/>
  <c r="V65" i="12"/>
  <c r="W65" i="12"/>
  <c r="E68" i="12"/>
  <c r="F68" i="12"/>
  <c r="G68" i="12"/>
  <c r="I68" i="12"/>
  <c r="J68" i="12"/>
  <c r="K68" i="12"/>
  <c r="L68" i="12"/>
  <c r="M68" i="12"/>
  <c r="Y68" i="12"/>
  <c r="N68" i="12"/>
  <c r="O68" i="12"/>
  <c r="P68" i="12"/>
  <c r="Q68" i="12"/>
  <c r="R68" i="12"/>
  <c r="S68" i="12"/>
  <c r="T68" i="12"/>
  <c r="U68" i="12"/>
  <c r="V68" i="12"/>
  <c r="W68" i="12"/>
  <c r="E69" i="12"/>
  <c r="F69" i="12"/>
  <c r="G69" i="12"/>
  <c r="I69" i="12"/>
  <c r="J69" i="12"/>
  <c r="K69" i="12"/>
  <c r="L69" i="12"/>
  <c r="M69" i="12"/>
  <c r="Y69" i="12"/>
  <c r="N69" i="12"/>
  <c r="O69" i="12"/>
  <c r="P69" i="12"/>
  <c r="Q69" i="12"/>
  <c r="R69" i="12"/>
  <c r="S69" i="12"/>
  <c r="T69" i="12"/>
  <c r="U69" i="12"/>
  <c r="V69" i="12"/>
  <c r="W69" i="12"/>
  <c r="E56" i="12"/>
  <c r="F56" i="12"/>
  <c r="G56" i="12"/>
  <c r="I56" i="12"/>
  <c r="J56" i="12"/>
  <c r="K56" i="12"/>
  <c r="L56" i="12"/>
  <c r="M56" i="12"/>
  <c r="Y56" i="12"/>
  <c r="N56" i="12"/>
  <c r="O56" i="12"/>
  <c r="P56" i="12"/>
  <c r="Q56" i="12"/>
  <c r="R56" i="12"/>
  <c r="S56" i="12"/>
  <c r="T56" i="12"/>
  <c r="U56" i="12"/>
  <c r="V56" i="12"/>
  <c r="W56" i="12"/>
  <c r="E57" i="12"/>
  <c r="F57" i="12"/>
  <c r="G57" i="12"/>
  <c r="I57" i="12"/>
  <c r="J57" i="12"/>
  <c r="K57" i="12"/>
  <c r="L57" i="12"/>
  <c r="M57" i="12"/>
  <c r="Y57" i="12"/>
  <c r="N57" i="12"/>
  <c r="O57" i="12"/>
  <c r="P57" i="12"/>
  <c r="Q57" i="12"/>
  <c r="R57" i="12"/>
  <c r="S57" i="12"/>
  <c r="T57" i="12"/>
  <c r="U57" i="12"/>
  <c r="V57" i="12"/>
  <c r="W57" i="12"/>
  <c r="E43" i="12"/>
  <c r="F43" i="12"/>
  <c r="G43" i="12"/>
  <c r="I43" i="12"/>
  <c r="J43" i="12"/>
  <c r="K43" i="12"/>
  <c r="L43" i="12"/>
  <c r="M43" i="12"/>
  <c r="Y43" i="12"/>
  <c r="N43" i="12"/>
  <c r="O43" i="12"/>
  <c r="P43" i="12"/>
  <c r="Q43" i="12"/>
  <c r="R43" i="12"/>
  <c r="S43" i="12"/>
  <c r="T43" i="12"/>
  <c r="U43" i="12"/>
  <c r="V43" i="12"/>
  <c r="W43" i="12"/>
  <c r="E44" i="12"/>
  <c r="F44" i="12"/>
  <c r="G44" i="12"/>
  <c r="I44" i="12"/>
  <c r="J44" i="12"/>
  <c r="K44" i="12"/>
  <c r="L44" i="12"/>
  <c r="M44" i="12"/>
  <c r="Y44" i="12"/>
  <c r="N44" i="12"/>
  <c r="O44" i="12"/>
  <c r="P44" i="12"/>
  <c r="Q44" i="12"/>
  <c r="R44" i="12"/>
  <c r="S44" i="12"/>
  <c r="T44" i="12"/>
  <c r="U44" i="12"/>
  <c r="V44" i="12"/>
  <c r="W44" i="12"/>
  <c r="E45" i="12"/>
  <c r="F45" i="12"/>
  <c r="G45" i="12"/>
  <c r="I45" i="12"/>
  <c r="J45" i="12"/>
  <c r="K45" i="12"/>
  <c r="L45" i="12"/>
  <c r="M45" i="12"/>
  <c r="Y45" i="12"/>
  <c r="N45" i="12"/>
  <c r="O45" i="12"/>
  <c r="P45" i="12"/>
  <c r="Q45" i="12"/>
  <c r="R45" i="12"/>
  <c r="S45" i="12"/>
  <c r="T45" i="12"/>
  <c r="U45" i="12"/>
  <c r="V45" i="12"/>
  <c r="W45" i="12"/>
  <c r="E46" i="12"/>
  <c r="F46" i="12"/>
  <c r="G46" i="12"/>
  <c r="I46" i="12"/>
  <c r="J46" i="12"/>
  <c r="K46" i="12"/>
  <c r="L46" i="12"/>
  <c r="M46" i="12"/>
  <c r="Y46" i="12"/>
  <c r="N46" i="12"/>
  <c r="O46" i="12"/>
  <c r="P46" i="12"/>
  <c r="Q46" i="12"/>
  <c r="R46" i="12"/>
  <c r="S46" i="12"/>
  <c r="T46" i="12"/>
  <c r="U46" i="12"/>
  <c r="V46" i="12"/>
  <c r="W46" i="12"/>
  <c r="E47" i="12"/>
  <c r="F47" i="12"/>
  <c r="G47" i="12"/>
  <c r="I47" i="12"/>
  <c r="J47" i="12"/>
  <c r="K47" i="12"/>
  <c r="L47" i="12"/>
  <c r="M47" i="12"/>
  <c r="Y47" i="12"/>
  <c r="N47" i="12"/>
  <c r="O47" i="12"/>
  <c r="P47" i="12"/>
  <c r="Q47" i="12"/>
  <c r="R47" i="12"/>
  <c r="S47" i="12"/>
  <c r="T47" i="12"/>
  <c r="U47" i="12"/>
  <c r="V47" i="12"/>
  <c r="W47" i="12"/>
  <c r="E36" i="12"/>
  <c r="F36" i="12"/>
  <c r="G36" i="12"/>
  <c r="I36" i="12"/>
  <c r="J36" i="12"/>
  <c r="K36" i="12"/>
  <c r="L36" i="12"/>
  <c r="M36" i="12"/>
  <c r="Y36" i="12"/>
  <c r="N36" i="12"/>
  <c r="O36" i="12"/>
  <c r="P36" i="12"/>
  <c r="Q36" i="12"/>
  <c r="R36" i="12"/>
  <c r="S36" i="12"/>
  <c r="T36" i="12"/>
  <c r="U36" i="12"/>
  <c r="V36" i="12"/>
  <c r="W36" i="12"/>
  <c r="E37" i="12"/>
  <c r="F37" i="12"/>
  <c r="G37" i="12"/>
  <c r="I37" i="12"/>
  <c r="J37" i="12"/>
  <c r="K37" i="12"/>
  <c r="L37" i="12"/>
  <c r="M37" i="12"/>
  <c r="Y37" i="12"/>
  <c r="N37" i="12"/>
  <c r="O37" i="12"/>
  <c r="P37" i="12"/>
  <c r="Q37" i="12"/>
  <c r="R37" i="12"/>
  <c r="S37" i="12"/>
  <c r="T37" i="12"/>
  <c r="U37" i="12"/>
  <c r="V37" i="12"/>
  <c r="W37" i="12"/>
  <c r="E38" i="12"/>
  <c r="F38" i="12"/>
  <c r="G38" i="12"/>
  <c r="I38" i="12"/>
  <c r="J38" i="12"/>
  <c r="K38" i="12"/>
  <c r="L38" i="12"/>
  <c r="M38" i="12"/>
  <c r="Y38" i="12"/>
  <c r="N38" i="12"/>
  <c r="O38" i="12"/>
  <c r="P38" i="12"/>
  <c r="Q38" i="12"/>
  <c r="R38" i="12"/>
  <c r="S38" i="12"/>
  <c r="T38" i="12"/>
  <c r="U38" i="12"/>
  <c r="V38" i="12"/>
  <c r="W38" i="12"/>
  <c r="E39" i="12"/>
  <c r="F39" i="12"/>
  <c r="G39" i="12"/>
  <c r="I39" i="12"/>
  <c r="J39" i="12"/>
  <c r="K39" i="12"/>
  <c r="L39" i="12"/>
  <c r="M39" i="12"/>
  <c r="Y39" i="12"/>
  <c r="N39" i="12"/>
  <c r="O39" i="12"/>
  <c r="P39" i="12"/>
  <c r="Q39" i="12"/>
  <c r="R39" i="12"/>
  <c r="S39" i="12"/>
  <c r="T39" i="12"/>
  <c r="U39" i="12"/>
  <c r="V39" i="12"/>
  <c r="W39" i="12"/>
  <c r="E40" i="12"/>
  <c r="F40" i="12"/>
  <c r="G40" i="12"/>
  <c r="I40" i="12"/>
  <c r="J40" i="12"/>
  <c r="K40" i="12"/>
  <c r="L40" i="12"/>
  <c r="M40" i="12"/>
  <c r="Y40" i="12"/>
  <c r="N40" i="12"/>
  <c r="O40" i="12"/>
  <c r="P40" i="12"/>
  <c r="Q40" i="12"/>
  <c r="R40" i="12"/>
  <c r="S40" i="12"/>
  <c r="T40" i="12"/>
  <c r="U40" i="12"/>
  <c r="V40" i="12"/>
  <c r="W40" i="12"/>
  <c r="E29" i="12"/>
  <c r="F29" i="12"/>
  <c r="G29" i="12"/>
  <c r="I29" i="12"/>
  <c r="J29" i="12"/>
  <c r="K29" i="12"/>
  <c r="L29" i="12"/>
  <c r="M29" i="12"/>
  <c r="Y29" i="12"/>
  <c r="N29" i="12"/>
  <c r="O29" i="12"/>
  <c r="P29" i="12"/>
  <c r="Q29" i="12"/>
  <c r="R29" i="12"/>
  <c r="S29" i="12"/>
  <c r="T29" i="12"/>
  <c r="U29" i="12"/>
  <c r="V29" i="12"/>
  <c r="W29" i="12"/>
  <c r="E31" i="12"/>
  <c r="F31" i="12"/>
  <c r="G31" i="12"/>
  <c r="I31" i="12"/>
  <c r="J31" i="12"/>
  <c r="K31" i="12"/>
  <c r="L31" i="12"/>
  <c r="M31" i="12"/>
  <c r="Y31" i="12"/>
  <c r="N31" i="12"/>
  <c r="O31" i="12"/>
  <c r="P31" i="12"/>
  <c r="Q31" i="12"/>
  <c r="R31" i="12"/>
  <c r="S31" i="12"/>
  <c r="T31" i="12"/>
  <c r="U31" i="12"/>
  <c r="V31" i="12"/>
  <c r="W31" i="12"/>
  <c r="E32" i="12"/>
  <c r="F32" i="12"/>
  <c r="G32" i="12"/>
  <c r="I32" i="12"/>
  <c r="J32" i="12"/>
  <c r="K32" i="12"/>
  <c r="L32" i="12"/>
  <c r="M32" i="12"/>
  <c r="Y32" i="12"/>
  <c r="N32" i="12"/>
  <c r="O32" i="12"/>
  <c r="P32" i="12"/>
  <c r="Q32" i="12"/>
  <c r="R32" i="12"/>
  <c r="S32" i="12"/>
  <c r="T32" i="12"/>
  <c r="U32" i="12"/>
  <c r="V32" i="12"/>
  <c r="W32" i="12"/>
  <c r="E33" i="12"/>
  <c r="F33" i="12"/>
  <c r="G33" i="12"/>
  <c r="I33" i="12"/>
  <c r="J33" i="12"/>
  <c r="K33" i="12"/>
  <c r="L33" i="12"/>
  <c r="M33" i="12"/>
  <c r="Y33" i="12"/>
  <c r="N33" i="12"/>
  <c r="O33" i="12"/>
  <c r="P33" i="12"/>
  <c r="Q33" i="12"/>
  <c r="R33" i="12"/>
  <c r="S33" i="12"/>
  <c r="T33" i="12"/>
  <c r="U33" i="12"/>
  <c r="V33" i="12"/>
  <c r="W33" i="12"/>
  <c r="E22" i="12"/>
  <c r="F22" i="12"/>
  <c r="G22" i="12"/>
  <c r="I22" i="12"/>
  <c r="J22" i="12"/>
  <c r="K22" i="12"/>
  <c r="L22" i="12"/>
  <c r="M22" i="12"/>
  <c r="Y22" i="12"/>
  <c r="N22" i="12"/>
  <c r="O22" i="12"/>
  <c r="P22" i="12"/>
  <c r="Q22" i="12"/>
  <c r="R22" i="12"/>
  <c r="S22" i="12"/>
  <c r="T22" i="12"/>
  <c r="U22" i="12"/>
  <c r="V22" i="12"/>
  <c r="W22" i="12"/>
  <c r="Y19" i="12"/>
  <c r="O19" i="12"/>
  <c r="P19" i="12"/>
  <c r="Q19" i="12"/>
  <c r="R19" i="12"/>
  <c r="S19" i="12"/>
  <c r="T19" i="12"/>
  <c r="U19" i="12"/>
  <c r="V19" i="12"/>
  <c r="W19" i="12"/>
  <c r="E20" i="12"/>
  <c r="F20" i="12"/>
  <c r="G20" i="12"/>
  <c r="I20" i="12"/>
  <c r="J20" i="12"/>
  <c r="L20" i="12"/>
  <c r="M20" i="12"/>
  <c r="Y20" i="12"/>
  <c r="N20" i="12"/>
  <c r="O20" i="12"/>
  <c r="P20" i="12"/>
  <c r="Q20" i="12"/>
  <c r="R20" i="12"/>
  <c r="S20" i="12"/>
  <c r="T20" i="12"/>
  <c r="U20" i="12"/>
  <c r="V20" i="12"/>
  <c r="W20" i="12"/>
  <c r="E13" i="12"/>
  <c r="F13" i="12"/>
  <c r="G13" i="12"/>
  <c r="I13" i="12"/>
  <c r="U75" i="4"/>
  <c r="J13" i="12"/>
  <c r="K13" i="12"/>
  <c r="L13" i="12"/>
  <c r="M13" i="12"/>
  <c r="U79" i="4" s="1"/>
  <c r="Y13" i="12"/>
  <c r="N13" i="12"/>
  <c r="O13" i="12"/>
  <c r="U82" i="4" s="1"/>
  <c r="P13" i="12"/>
  <c r="Q13" i="12"/>
  <c r="R13" i="12"/>
  <c r="S13" i="12"/>
  <c r="U86" i="4" s="1"/>
  <c r="T13" i="12"/>
  <c r="U13" i="12"/>
  <c r="U88" i="4" s="1"/>
  <c r="V13" i="12"/>
  <c r="W13" i="12"/>
  <c r="U90" i="4" s="1"/>
  <c r="Q8" i="12"/>
  <c r="R8" i="12"/>
  <c r="S8" i="12"/>
  <c r="T8" i="12"/>
  <c r="U8" i="12"/>
  <c r="V8" i="12"/>
  <c r="W8" i="12"/>
  <c r="Q9" i="12"/>
  <c r="R9" i="12"/>
  <c r="S9" i="12"/>
  <c r="T9" i="12"/>
  <c r="U9" i="12"/>
  <c r="V9" i="12"/>
  <c r="W9" i="12"/>
  <c r="Q10" i="12"/>
  <c r="R10" i="12"/>
  <c r="S10" i="12"/>
  <c r="T10" i="12"/>
  <c r="U10" i="12"/>
  <c r="V10" i="12"/>
  <c r="W10" i="12"/>
  <c r="R7" i="12"/>
  <c r="S7" i="12"/>
  <c r="T7" i="12"/>
  <c r="U7" i="12"/>
  <c r="V7" i="12"/>
  <c r="W7" i="12"/>
  <c r="P8" i="12"/>
  <c r="P9" i="12"/>
  <c r="P10" i="12"/>
  <c r="O8" i="12"/>
  <c r="O9" i="12"/>
  <c r="O10" i="12"/>
  <c r="N8" i="12"/>
  <c r="N9" i="12"/>
  <c r="N10" i="12"/>
  <c r="Y8" i="12"/>
  <c r="Y9" i="12"/>
  <c r="Y10" i="12"/>
  <c r="M8" i="12"/>
  <c r="M9" i="12"/>
  <c r="M10" i="12"/>
  <c r="L8" i="12"/>
  <c r="L9" i="12"/>
  <c r="L10" i="12"/>
  <c r="K8" i="12"/>
  <c r="K9" i="12"/>
  <c r="K10" i="12"/>
  <c r="J8" i="12"/>
  <c r="J9" i="12"/>
  <c r="J10" i="12"/>
  <c r="I8" i="12"/>
  <c r="I9" i="12"/>
  <c r="I10" i="12"/>
  <c r="G8" i="12"/>
  <c r="G9" i="12"/>
  <c r="G10" i="12"/>
  <c r="F8" i="12"/>
  <c r="F9" i="12"/>
  <c r="F10" i="12"/>
  <c r="E8" i="12"/>
  <c r="E10" i="12"/>
  <c r="F7" i="12"/>
  <c r="E7" i="12"/>
  <c r="G7" i="12"/>
  <c r="I7" i="12"/>
  <c r="J7" i="12"/>
  <c r="K7" i="12"/>
  <c r="L7" i="12"/>
  <c r="M7" i="12"/>
  <c r="Y7" i="12"/>
  <c r="N7" i="12"/>
  <c r="O7" i="12"/>
  <c r="P7" i="12"/>
  <c r="Q7" i="12"/>
  <c r="D61" i="12"/>
  <c r="D62" i="12"/>
  <c r="D64" i="12"/>
  <c r="D65" i="12"/>
  <c r="D68" i="12"/>
  <c r="D69" i="12"/>
  <c r="D59" i="12"/>
  <c r="D57" i="12"/>
  <c r="D56" i="12"/>
  <c r="D44" i="12"/>
  <c r="D45" i="12"/>
  <c r="D46" i="12"/>
  <c r="D47" i="12"/>
  <c r="D43" i="12"/>
  <c r="D37" i="12"/>
  <c r="D38" i="12"/>
  <c r="D39" i="12"/>
  <c r="D40" i="12"/>
  <c r="D36" i="12"/>
  <c r="D30" i="12"/>
  <c r="D31" i="12"/>
  <c r="D32" i="12"/>
  <c r="D33" i="12"/>
  <c r="D29" i="12"/>
  <c r="D22" i="12"/>
  <c r="D20" i="12"/>
  <c r="D15" i="12"/>
  <c r="D13" i="12"/>
  <c r="D8" i="12"/>
  <c r="D9" i="12"/>
  <c r="D10" i="12"/>
  <c r="D7" i="12"/>
  <c r="I41" i="11"/>
  <c r="I21" i="12" s="1"/>
  <c r="D51" i="11"/>
  <c r="D52" i="11"/>
  <c r="D53" i="11"/>
  <c r="D50" i="11"/>
  <c r="R6" i="11"/>
  <c r="Q41" i="8"/>
  <c r="I48" i="11"/>
  <c r="F67" i="12"/>
  <c r="F48" i="11"/>
  <c r="F41" i="11"/>
  <c r="F6" i="11"/>
  <c r="E60" i="12"/>
  <c r="E48" i="8"/>
  <c r="E25" i="8" s="1"/>
  <c r="E41" i="8"/>
  <c r="E34" i="8"/>
  <c r="E6" i="8"/>
  <c r="S60" i="12"/>
  <c r="S48" i="8"/>
  <c r="S25" i="8" s="1"/>
  <c r="S41" i="8"/>
  <c r="S34" i="8"/>
  <c r="S17" i="8"/>
  <c r="S6" i="8"/>
  <c r="S14" i="8" s="1"/>
  <c r="W67" i="12"/>
  <c r="W48" i="11"/>
  <c r="W41" i="11"/>
  <c r="W21" i="12" s="1"/>
  <c r="W6" i="11"/>
  <c r="Y67" i="12"/>
  <c r="Y48" i="11"/>
  <c r="Y41" i="11"/>
  <c r="Y21" i="12" s="1"/>
  <c r="Y6" i="11"/>
  <c r="T48" i="11"/>
  <c r="U48" i="11"/>
  <c r="S48" i="11"/>
  <c r="R48" i="11"/>
  <c r="V48" i="11"/>
  <c r="D48" i="11"/>
  <c r="M48" i="11"/>
  <c r="Q48" i="11"/>
  <c r="P48" i="11"/>
  <c r="O48" i="11"/>
  <c r="N48" i="11"/>
  <c r="L48" i="11"/>
  <c r="K48" i="11"/>
  <c r="J48" i="11"/>
  <c r="G48" i="11"/>
  <c r="E48" i="11"/>
  <c r="T41" i="11"/>
  <c r="T21" i="12" s="1"/>
  <c r="U41" i="11"/>
  <c r="U21" i="12" s="1"/>
  <c r="S41" i="11"/>
  <c r="S21" i="12" s="1"/>
  <c r="R41" i="11"/>
  <c r="V41" i="11"/>
  <c r="D41" i="11"/>
  <c r="D21" i="12" s="1"/>
  <c r="M41" i="11"/>
  <c r="M21" i="12" s="1"/>
  <c r="Q41" i="11"/>
  <c r="Q21" i="12" s="1"/>
  <c r="P41" i="11"/>
  <c r="P21" i="12" s="1"/>
  <c r="O41" i="11"/>
  <c r="N41" i="11"/>
  <c r="L41" i="11"/>
  <c r="K41" i="11"/>
  <c r="J41" i="11"/>
  <c r="J21" i="12" s="1"/>
  <c r="G41" i="11"/>
  <c r="E41" i="11"/>
  <c r="E21" i="12" s="1"/>
  <c r="T67" i="12"/>
  <c r="U67" i="12"/>
  <c r="S67" i="12"/>
  <c r="R67" i="12"/>
  <c r="V67" i="12"/>
  <c r="D67" i="12"/>
  <c r="M67" i="12"/>
  <c r="Q67" i="12"/>
  <c r="P67" i="12"/>
  <c r="O67" i="12"/>
  <c r="N67" i="12"/>
  <c r="L67" i="12"/>
  <c r="K67" i="12"/>
  <c r="J67" i="12"/>
  <c r="I67" i="12"/>
  <c r="G67" i="12"/>
  <c r="E67" i="12"/>
  <c r="S6" i="11"/>
  <c r="N60" i="12"/>
  <c r="N48" i="8"/>
  <c r="N25" i="8" s="1"/>
  <c r="N41" i="8"/>
  <c r="N34" i="8"/>
  <c r="N17" i="8"/>
  <c r="N6" i="8"/>
  <c r="N14" i="8" s="1"/>
  <c r="C2" i="12"/>
  <c r="G6" i="8"/>
  <c r="F6" i="8"/>
  <c r="F14" i="8" s="1"/>
  <c r="D6" i="8"/>
  <c r="D14" i="8" s="1"/>
  <c r="V6" i="11"/>
  <c r="T6" i="11"/>
  <c r="U6" i="11"/>
  <c r="Y60" i="12"/>
  <c r="Q6" i="11"/>
  <c r="L6" i="11"/>
  <c r="L63" i="12"/>
  <c r="G6" i="11"/>
  <c r="K48" i="8"/>
  <c r="K25" i="8" s="1"/>
  <c r="K41" i="8"/>
  <c r="K34" i="8"/>
  <c r="O6" i="11"/>
  <c r="K60" i="12"/>
  <c r="K6" i="8"/>
  <c r="K14" i="8" s="1"/>
  <c r="U48" i="8"/>
  <c r="U25" i="8" s="1"/>
  <c r="U41" i="8"/>
  <c r="U34" i="8"/>
  <c r="U60" i="12"/>
  <c r="U6" i="8"/>
  <c r="U14" i="8" s="1"/>
  <c r="U17" i="8"/>
  <c r="O48" i="8"/>
  <c r="O25" i="8" s="1"/>
  <c r="O41" i="8"/>
  <c r="O34" i="8"/>
  <c r="O6" i="8"/>
  <c r="O14" i="8" s="1"/>
  <c r="O60" i="12"/>
  <c r="O17" i="8"/>
  <c r="D6" i="11"/>
  <c r="N6" i="11"/>
  <c r="I6" i="11"/>
  <c r="M6" i="11"/>
  <c r="M63" i="12"/>
  <c r="P6" i="11"/>
  <c r="P63" i="12"/>
  <c r="K6" i="11"/>
  <c r="J6" i="11"/>
  <c r="E6" i="11"/>
  <c r="E63" i="12"/>
  <c r="Q60" i="12"/>
  <c r="Q48" i="8"/>
  <c r="Q25" i="8" s="1"/>
  <c r="Q34" i="8"/>
  <c r="Q17" i="8"/>
  <c r="Q6" i="8"/>
  <c r="P60" i="12"/>
  <c r="P48" i="8"/>
  <c r="P25" i="8" s="1"/>
  <c r="P41" i="8"/>
  <c r="P34" i="8"/>
  <c r="P17" i="8"/>
  <c r="P6" i="8"/>
  <c r="P14" i="8" s="1"/>
  <c r="C2" i="11"/>
  <c r="L17" i="8"/>
  <c r="C2" i="8"/>
  <c r="W6" i="8"/>
  <c r="W14" i="8" s="1"/>
  <c r="W48" i="8"/>
  <c r="W25" i="8" s="1"/>
  <c r="W41" i="8"/>
  <c r="W34" i="8"/>
  <c r="V48" i="8"/>
  <c r="V25" i="8" s="1"/>
  <c r="V41" i="8"/>
  <c r="V34" i="8"/>
  <c r="V6" i="8"/>
  <c r="V14" i="8" s="1"/>
  <c r="G48" i="8"/>
  <c r="G25" i="8" s="1"/>
  <c r="G41" i="8"/>
  <c r="G34" i="8"/>
  <c r="G17" i="8"/>
  <c r="G60" i="12"/>
  <c r="W17" i="8"/>
  <c r="V60" i="12"/>
  <c r="V17" i="8"/>
  <c r="R6" i="8"/>
  <c r="R14" i="8" s="1"/>
  <c r="F48" i="8"/>
  <c r="F25" i="8" s="1"/>
  <c r="J6" i="8"/>
  <c r="J14" i="8" s="1"/>
  <c r="M6" i="8"/>
  <c r="M41" i="8"/>
  <c r="L41" i="8"/>
  <c r="R41" i="8"/>
  <c r="T34" i="8"/>
  <c r="R34" i="8"/>
  <c r="L6" i="8"/>
  <c r="L14" i="8" s="1"/>
  <c r="T6" i="8"/>
  <c r="T14" i="8" s="1"/>
  <c r="I6" i="8"/>
  <c r="I14" i="8" s="1"/>
  <c r="R60" i="12"/>
  <c r="J41" i="8"/>
  <c r="J34" i="8"/>
  <c r="J48" i="8"/>
  <c r="J25" i="8" s="1"/>
  <c r="M48" i="8"/>
  <c r="M25" i="8" s="1"/>
  <c r="M17" i="8"/>
  <c r="M60" i="12"/>
  <c r="T48" i="8"/>
  <c r="T25" i="8" s="1"/>
  <c r="T41" i="8"/>
  <c r="T17" i="8"/>
  <c r="T60" i="12"/>
  <c r="R48" i="8"/>
  <c r="R25" i="8" s="1"/>
  <c r="L60" i="12"/>
  <c r="R17" i="8"/>
  <c r="J17" i="8"/>
  <c r="I17" i="8"/>
  <c r="D17" i="8"/>
  <c r="D48" i="8"/>
  <c r="D25" i="8" s="1"/>
  <c r="L48" i="8"/>
  <c r="L25" i="8" s="1"/>
  <c r="I48" i="8"/>
  <c r="I25" i="8" s="1"/>
  <c r="I41" i="8"/>
  <c r="F41" i="8"/>
  <c r="D41" i="8"/>
  <c r="L34" i="8"/>
  <c r="I34" i="8"/>
  <c r="F34" i="8"/>
  <c r="D34" i="8"/>
  <c r="F60" i="12"/>
  <c r="J60" i="12"/>
  <c r="I60" i="12"/>
  <c r="D60" i="12"/>
  <c r="W60" i="12"/>
  <c r="G63" i="12"/>
  <c r="K63" i="12"/>
  <c r="V63" i="12"/>
  <c r="W63" i="12"/>
  <c r="Q63" i="12"/>
  <c r="J63" i="12"/>
  <c r="N63" i="12"/>
  <c r="O63" i="12"/>
  <c r="T63" i="12"/>
  <c r="S63" i="12"/>
  <c r="Y63" i="12"/>
  <c r="I63" i="12"/>
  <c r="U63" i="12"/>
  <c r="F63" i="12"/>
  <c r="R63" i="12"/>
  <c r="D63" i="12"/>
  <c r="N19" i="12"/>
  <c r="L19" i="12"/>
  <c r="M19" i="12"/>
  <c r="K19" i="12"/>
  <c r="J19" i="12"/>
  <c r="I19" i="12"/>
  <c r="G19" i="12"/>
  <c r="D19" i="12"/>
  <c r="F19" i="12"/>
  <c r="E19" i="12"/>
  <c r="P50" i="12" l="1"/>
  <c r="J50" i="12"/>
  <c r="F51" i="12"/>
  <c r="G51" i="12"/>
  <c r="C10" i="6"/>
  <c r="L21" i="12"/>
  <c r="L26" i="12" s="1"/>
  <c r="O21" i="12"/>
  <c r="O26" i="12" s="1"/>
  <c r="E22" i="6"/>
  <c r="C22" i="6" s="1"/>
  <c r="P43" i="15"/>
  <c r="C53" i="11"/>
  <c r="E53" i="12"/>
  <c r="W48" i="12"/>
  <c r="W25" i="12" s="1"/>
  <c r="I41" i="12"/>
  <c r="K14" i="11"/>
  <c r="K16" i="11"/>
  <c r="L16" i="11"/>
  <c r="L14" i="11"/>
  <c r="I16" i="11"/>
  <c r="I14" i="11"/>
  <c r="Q16" i="11"/>
  <c r="Q14" i="11"/>
  <c r="S14" i="11"/>
  <c r="S16" i="11"/>
  <c r="J14" i="11"/>
  <c r="J16" i="11"/>
  <c r="D14" i="11"/>
  <c r="U14" i="11"/>
  <c r="U16" i="11"/>
  <c r="Y16" i="11"/>
  <c r="Y14" i="11"/>
  <c r="M14" i="11"/>
  <c r="M16" i="11"/>
  <c r="T16" i="11"/>
  <c r="T14" i="11"/>
  <c r="W16" i="11"/>
  <c r="W14" i="11"/>
  <c r="O16" i="11"/>
  <c r="O14" i="11"/>
  <c r="V16" i="11"/>
  <c r="V14" i="11"/>
  <c r="E16" i="11"/>
  <c r="E14" i="11"/>
  <c r="P16" i="11"/>
  <c r="P14" i="11"/>
  <c r="N16" i="11"/>
  <c r="N14" i="11"/>
  <c r="G16" i="11"/>
  <c r="G14" i="11"/>
  <c r="F16" i="11"/>
  <c r="F14" i="11"/>
  <c r="R16" i="11"/>
  <c r="R14" i="11"/>
  <c r="X16" i="11"/>
  <c r="X14" i="11"/>
  <c r="P53" i="15"/>
  <c r="Q16" i="8"/>
  <c r="Q14" i="8"/>
  <c r="Y16" i="8"/>
  <c r="Y14" i="8"/>
  <c r="G16" i="8"/>
  <c r="G14" i="8"/>
  <c r="E16" i="8"/>
  <c r="E14" i="8"/>
  <c r="M16" i="8"/>
  <c r="M14" i="8"/>
  <c r="D16" i="8"/>
  <c r="P16" i="8"/>
  <c r="F48" i="12"/>
  <c r="F25" i="12" s="1"/>
  <c r="C47" i="6"/>
  <c r="C39" i="6"/>
  <c r="P41" i="12"/>
  <c r="U26" i="12"/>
  <c r="J26" i="12"/>
  <c r="F26" i="12"/>
  <c r="U71" i="4"/>
  <c r="T61" i="4"/>
  <c r="V48" i="12"/>
  <c r="V25" i="12" s="1"/>
  <c r="L41" i="12"/>
  <c r="P54" i="15"/>
  <c r="C51" i="11"/>
  <c r="M41" i="12"/>
  <c r="X34" i="12"/>
  <c r="W26" i="12"/>
  <c r="T26" i="12"/>
  <c r="F17" i="12"/>
  <c r="U16" i="8"/>
  <c r="K16" i="8"/>
  <c r="C62" i="6"/>
  <c r="O23" i="15" s="1"/>
  <c r="U48" i="12"/>
  <c r="U25" i="12" s="1"/>
  <c r="J48" i="12"/>
  <c r="J25" i="12" s="1"/>
  <c r="D34" i="12"/>
  <c r="C34" i="11"/>
  <c r="N34" i="12"/>
  <c r="C32" i="6"/>
  <c r="V26" i="12"/>
  <c r="M17" i="12"/>
  <c r="U83" i="4"/>
  <c r="C68" i="6"/>
  <c r="T62" i="4" s="1"/>
  <c r="C60" i="6"/>
  <c r="T65" i="4" s="1"/>
  <c r="C57" i="12"/>
  <c r="Q48" i="12"/>
  <c r="Q25" i="12" s="1"/>
  <c r="P48" i="12"/>
  <c r="P25" i="12" s="1"/>
  <c r="C48" i="8"/>
  <c r="C26" i="8" s="1"/>
  <c r="Y48" i="12"/>
  <c r="Y25" i="12" s="1"/>
  <c r="D48" i="12"/>
  <c r="D25" i="12" s="1"/>
  <c r="D44" i="6"/>
  <c r="D48" i="6" s="1"/>
  <c r="N41" i="12"/>
  <c r="W41" i="12"/>
  <c r="S41" i="12"/>
  <c r="O41" i="12"/>
  <c r="V34" i="12"/>
  <c r="C34" i="8"/>
  <c r="S34" i="12"/>
  <c r="I34" i="12"/>
  <c r="I26" i="12"/>
  <c r="P57" i="15"/>
  <c r="S50" i="12"/>
  <c r="D17" i="12"/>
  <c r="P40" i="15"/>
  <c r="F54" i="12"/>
  <c r="C16" i="6"/>
  <c r="C17" i="11"/>
  <c r="E18" i="6" s="1"/>
  <c r="C15" i="12"/>
  <c r="C17" i="8"/>
  <c r="D18" i="6" s="1"/>
  <c r="X54" i="12"/>
  <c r="F52" i="12"/>
  <c r="P50" i="15"/>
  <c r="U87" i="4"/>
  <c r="T54" i="12"/>
  <c r="P54" i="12"/>
  <c r="M54" i="12"/>
  <c r="T53" i="12"/>
  <c r="P53" i="12"/>
  <c r="M53" i="12"/>
  <c r="T52" i="12"/>
  <c r="P52" i="12"/>
  <c r="M52" i="12"/>
  <c r="E52" i="12"/>
  <c r="P51" i="12"/>
  <c r="M51" i="12"/>
  <c r="X53" i="12"/>
  <c r="F50" i="12"/>
  <c r="F53" i="12"/>
  <c r="Y50" i="12"/>
  <c r="X50" i="12"/>
  <c r="T51" i="12"/>
  <c r="P47" i="15"/>
  <c r="U72" i="4"/>
  <c r="C67" i="6"/>
  <c r="T60" i="4" s="1"/>
  <c r="C65" i="12"/>
  <c r="C64" i="6"/>
  <c r="O19" i="15" s="1"/>
  <c r="C59" i="12"/>
  <c r="C59" i="6"/>
  <c r="T64" i="4" s="1"/>
  <c r="T51" i="4"/>
  <c r="C62" i="12"/>
  <c r="C61" i="6"/>
  <c r="T54" i="4" s="1"/>
  <c r="C61" i="12"/>
  <c r="C63" i="6"/>
  <c r="O18" i="15" s="1"/>
  <c r="C66" i="6"/>
  <c r="O29" i="15" s="1"/>
  <c r="C57" i="6"/>
  <c r="C56" i="12"/>
  <c r="C56" i="6"/>
  <c r="C47" i="12"/>
  <c r="T48" i="12"/>
  <c r="T25" i="12" s="1"/>
  <c r="M48" i="12"/>
  <c r="M25" i="12" s="1"/>
  <c r="E48" i="12"/>
  <c r="E25" i="12" s="1"/>
  <c r="E44" i="6"/>
  <c r="E48" i="6" s="1"/>
  <c r="M50" i="12"/>
  <c r="C46" i="6"/>
  <c r="C43" i="6"/>
  <c r="C46" i="12"/>
  <c r="S48" i="12"/>
  <c r="S25" i="12" s="1"/>
  <c r="L48" i="12"/>
  <c r="L25" i="12" s="1"/>
  <c r="X48" i="12"/>
  <c r="X25" i="12" s="1"/>
  <c r="T50" i="12"/>
  <c r="C48" i="11"/>
  <c r="C45" i="12"/>
  <c r="R48" i="12"/>
  <c r="R25" i="12" s="1"/>
  <c r="G48" i="12"/>
  <c r="G25" i="12" s="1"/>
  <c r="D54" i="12"/>
  <c r="O48" i="12"/>
  <c r="O25" i="12" s="1"/>
  <c r="I48" i="12"/>
  <c r="I25" i="12" s="1"/>
  <c r="C44" i="12"/>
  <c r="C45" i="6"/>
  <c r="C37" i="12"/>
  <c r="V41" i="12"/>
  <c r="K41" i="12"/>
  <c r="C37" i="6"/>
  <c r="C36" i="12"/>
  <c r="R41" i="12"/>
  <c r="G41" i="12"/>
  <c r="C41" i="11"/>
  <c r="C40" i="6"/>
  <c r="T41" i="12"/>
  <c r="E41" i="6"/>
  <c r="T34" i="12"/>
  <c r="P34" i="12"/>
  <c r="M34" i="12"/>
  <c r="E30" i="6"/>
  <c r="E34" i="6" s="1"/>
  <c r="C31" i="6"/>
  <c r="C33" i="12"/>
  <c r="C33" i="6"/>
  <c r="G34" i="12"/>
  <c r="R34" i="12"/>
  <c r="K34" i="12"/>
  <c r="U34" i="12"/>
  <c r="Q34" i="12"/>
  <c r="C22" i="12"/>
  <c r="S26" i="12"/>
  <c r="E26" i="12"/>
  <c r="G26" i="12"/>
  <c r="K26" i="12"/>
  <c r="N26" i="12"/>
  <c r="R26" i="12"/>
  <c r="C23" i="6"/>
  <c r="P26" i="12"/>
  <c r="M26" i="12"/>
  <c r="C21" i="6"/>
  <c r="C20" i="6"/>
  <c r="D26" i="12"/>
  <c r="Y26" i="12"/>
  <c r="Q26" i="12"/>
  <c r="J17" i="12"/>
  <c r="X51" i="12"/>
  <c r="P55" i="15"/>
  <c r="E14" i="6"/>
  <c r="E53" i="6" s="1"/>
  <c r="X52" i="12"/>
  <c r="C50" i="11"/>
  <c r="C54" i="11"/>
  <c r="W53" i="12"/>
  <c r="L53" i="12"/>
  <c r="W52" i="12"/>
  <c r="W51" i="12"/>
  <c r="O51" i="12"/>
  <c r="W50" i="12"/>
  <c r="P17" i="12"/>
  <c r="T17" i="12"/>
  <c r="X17" i="12"/>
  <c r="U51" i="12"/>
  <c r="G53" i="12"/>
  <c r="U84" i="4"/>
  <c r="C52" i="11"/>
  <c r="R54" i="12"/>
  <c r="K52" i="12"/>
  <c r="R51" i="12"/>
  <c r="Q54" i="12"/>
  <c r="Q51" i="12"/>
  <c r="Y17" i="12"/>
  <c r="G17" i="12"/>
  <c r="U91" i="4"/>
  <c r="U80" i="4"/>
  <c r="U50" i="12"/>
  <c r="K50" i="12"/>
  <c r="P51" i="15"/>
  <c r="G50" i="12"/>
  <c r="P39" i="15"/>
  <c r="S17" i="12"/>
  <c r="W17" i="12"/>
  <c r="C6" i="11"/>
  <c r="C12" i="11"/>
  <c r="C7" i="6"/>
  <c r="C70" i="12"/>
  <c r="C69" i="12"/>
  <c r="C68" i="12"/>
  <c r="C67" i="12"/>
  <c r="C66" i="12"/>
  <c r="C64" i="12"/>
  <c r="C63" i="12"/>
  <c r="O20" i="15"/>
  <c r="T52" i="4"/>
  <c r="C60" i="12"/>
  <c r="N48" i="12"/>
  <c r="N25" i="12" s="1"/>
  <c r="C43" i="12"/>
  <c r="S53" i="12"/>
  <c r="K48" i="12"/>
  <c r="K25" i="12" s="1"/>
  <c r="K51" i="12"/>
  <c r="W54" i="12"/>
  <c r="D54" i="6"/>
  <c r="N54" i="12"/>
  <c r="I54" i="12"/>
  <c r="Q41" i="12"/>
  <c r="J41" i="12"/>
  <c r="C39" i="12"/>
  <c r="E41" i="12"/>
  <c r="C38" i="12"/>
  <c r="U41" i="12"/>
  <c r="Y41" i="12"/>
  <c r="F41" i="12"/>
  <c r="C40" i="12"/>
  <c r="X41" i="12"/>
  <c r="C36" i="6"/>
  <c r="D41" i="6"/>
  <c r="C38" i="6"/>
  <c r="C41" i="8"/>
  <c r="D41" i="12"/>
  <c r="D29" i="6"/>
  <c r="C32" i="12"/>
  <c r="J34" i="12"/>
  <c r="C29" i="12"/>
  <c r="W34" i="12"/>
  <c r="O34" i="12"/>
  <c r="L34" i="12"/>
  <c r="F34" i="12"/>
  <c r="Y34" i="12"/>
  <c r="C30" i="12"/>
  <c r="E34" i="12"/>
  <c r="C31" i="12"/>
  <c r="C20" i="12"/>
  <c r="C23" i="12"/>
  <c r="C19" i="12"/>
  <c r="I17" i="12"/>
  <c r="D52" i="12"/>
  <c r="I52" i="12"/>
  <c r="P52" i="15"/>
  <c r="V51" i="12"/>
  <c r="Y53" i="12"/>
  <c r="U73" i="4"/>
  <c r="I51" i="12"/>
  <c r="Q17" i="12"/>
  <c r="Y52" i="12"/>
  <c r="Y51" i="12"/>
  <c r="K17" i="12"/>
  <c r="V54" i="12"/>
  <c r="U70" i="4"/>
  <c r="K53" i="12"/>
  <c r="P59" i="15"/>
  <c r="R52" i="12"/>
  <c r="P48" i="15"/>
  <c r="P45" i="15"/>
  <c r="D53" i="6"/>
  <c r="C54" i="8"/>
  <c r="D51" i="12"/>
  <c r="N51" i="12"/>
  <c r="U81" i="4"/>
  <c r="Y54" i="12"/>
  <c r="Q52" i="12"/>
  <c r="U54" i="12"/>
  <c r="U53" i="12"/>
  <c r="U17" i="12"/>
  <c r="Q50" i="12"/>
  <c r="I50" i="12"/>
  <c r="Q53" i="12"/>
  <c r="I53" i="12"/>
  <c r="U52" i="12"/>
  <c r="E50" i="12"/>
  <c r="U77" i="4"/>
  <c r="N50" i="12"/>
  <c r="E54" i="12"/>
  <c r="U85" i="4"/>
  <c r="K54" i="12"/>
  <c r="R53" i="12"/>
  <c r="U69" i="4"/>
  <c r="V52" i="12"/>
  <c r="O54" i="12"/>
  <c r="O52" i="12"/>
  <c r="P49" i="15"/>
  <c r="P46" i="15"/>
  <c r="C13" i="12"/>
  <c r="L54" i="12"/>
  <c r="C51" i="8"/>
  <c r="S52" i="12"/>
  <c r="D50" i="12"/>
  <c r="J54" i="12"/>
  <c r="L51" i="12"/>
  <c r="S51" i="12"/>
  <c r="P38" i="15"/>
  <c r="D52" i="6"/>
  <c r="P44" i="15"/>
  <c r="C52" i="8"/>
  <c r="J52" i="12"/>
  <c r="J51" i="12"/>
  <c r="V53" i="12"/>
  <c r="V17" i="12"/>
  <c r="U89" i="4"/>
  <c r="O50" i="12"/>
  <c r="E17" i="12"/>
  <c r="O53" i="12"/>
  <c r="N53" i="12"/>
  <c r="C53" i="8"/>
  <c r="N52" i="12"/>
  <c r="G54" i="12"/>
  <c r="P41" i="15"/>
  <c r="G52" i="12"/>
  <c r="D50" i="6"/>
  <c r="U78" i="4"/>
  <c r="U76" i="4"/>
  <c r="C50" i="8"/>
  <c r="L52" i="12"/>
  <c r="D53" i="12"/>
  <c r="S54" i="12"/>
  <c r="J53" i="12"/>
  <c r="L50" i="12"/>
  <c r="N17" i="12"/>
  <c r="O17" i="12"/>
  <c r="P56" i="15"/>
  <c r="V50" i="12"/>
  <c r="R17" i="12"/>
  <c r="L17" i="12"/>
  <c r="E51" i="12"/>
  <c r="R50" i="12"/>
  <c r="O6" i="12"/>
  <c r="L6" i="12"/>
  <c r="I6" i="12"/>
  <c r="E6" i="12"/>
  <c r="X6" i="12"/>
  <c r="R16" i="8"/>
  <c r="S16" i="8"/>
  <c r="C10" i="12"/>
  <c r="P6" i="12"/>
  <c r="M6" i="12"/>
  <c r="C9" i="12"/>
  <c r="G6" i="12"/>
  <c r="J6" i="12"/>
  <c r="K6" i="12"/>
  <c r="N6" i="12"/>
  <c r="V6" i="12"/>
  <c r="L16" i="8"/>
  <c r="W16" i="8"/>
  <c r="I16" i="8"/>
  <c r="T6" i="12"/>
  <c r="R6" i="12"/>
  <c r="U6" i="12"/>
  <c r="Q6" i="12"/>
  <c r="C7" i="12"/>
  <c r="D6" i="12"/>
  <c r="C8" i="12"/>
  <c r="S6" i="12"/>
  <c r="W6" i="12"/>
  <c r="V16" i="8"/>
  <c r="X16" i="8"/>
  <c r="F6" i="12"/>
  <c r="T16" i="8"/>
  <c r="N16" i="8"/>
  <c r="C8" i="6"/>
  <c r="C6" i="8"/>
  <c r="C14" i="8" s="1"/>
  <c r="O16" i="8"/>
  <c r="J16" i="8"/>
  <c r="Y6" i="12"/>
  <c r="C9" i="6"/>
  <c r="F16" i="8"/>
  <c r="C26" i="11" l="1"/>
  <c r="C25" i="11"/>
  <c r="C14" i="6"/>
  <c r="U14" i="12"/>
  <c r="T14" i="12"/>
  <c r="Y14" i="12"/>
  <c r="R14" i="12"/>
  <c r="L14" i="12"/>
  <c r="D14" i="12"/>
  <c r="G14" i="12"/>
  <c r="E14" i="12"/>
  <c r="C21" i="12"/>
  <c r="O43" i="15"/>
  <c r="O34" i="15"/>
  <c r="C25" i="8"/>
  <c r="O31" i="15"/>
  <c r="E6" i="6"/>
  <c r="C14" i="11"/>
  <c r="E15" i="6" s="1"/>
  <c r="C16" i="11"/>
  <c r="E17" i="6" s="1"/>
  <c r="O40" i="15"/>
  <c r="F14" i="12"/>
  <c r="Q14" i="12"/>
  <c r="K16" i="12"/>
  <c r="K14" i="12"/>
  <c r="O57" i="15"/>
  <c r="W14" i="12"/>
  <c r="O56" i="15"/>
  <c r="V14" i="12"/>
  <c r="O50" i="15"/>
  <c r="P14" i="12"/>
  <c r="T91" i="4"/>
  <c r="X14" i="12"/>
  <c r="O16" i="12"/>
  <c r="O14" i="12"/>
  <c r="O53" i="15"/>
  <c r="S14" i="12"/>
  <c r="N16" i="12"/>
  <c r="N14" i="12"/>
  <c r="I14" i="12"/>
  <c r="O44" i="15"/>
  <c r="J14" i="12"/>
  <c r="M14" i="12"/>
  <c r="W16" i="12"/>
  <c r="T82" i="4"/>
  <c r="E25" i="6"/>
  <c r="T55" i="4"/>
  <c r="T56" i="4" s="1"/>
  <c r="U55" i="4" s="1"/>
  <c r="O30" i="15"/>
  <c r="T90" i="4"/>
  <c r="O54" i="15"/>
  <c r="T49" i="4"/>
  <c r="O21" i="15"/>
  <c r="P18" i="15" s="1"/>
  <c r="D25" i="6"/>
  <c r="D26" i="6"/>
  <c r="D51" i="6"/>
  <c r="C44" i="6"/>
  <c r="C48" i="6" s="1"/>
  <c r="F16" i="12"/>
  <c r="T89" i="4"/>
  <c r="O33" i="15"/>
  <c r="O35" i="15" s="1"/>
  <c r="P33" i="15" s="1"/>
  <c r="T50" i="4"/>
  <c r="T59" i="4"/>
  <c r="T63" i="4" s="1"/>
  <c r="U62" i="4" s="1"/>
  <c r="T66" i="4"/>
  <c r="U64" i="4" s="1"/>
  <c r="O22" i="15"/>
  <c r="O24" i="15" s="1"/>
  <c r="P23" i="15" s="1"/>
  <c r="C48" i="12"/>
  <c r="C25" i="12" s="1"/>
  <c r="C51" i="12"/>
  <c r="C41" i="6"/>
  <c r="C41" i="12"/>
  <c r="C30" i="6"/>
  <c r="E26" i="6"/>
  <c r="E54" i="6"/>
  <c r="E52" i="6"/>
  <c r="C52" i="6"/>
  <c r="E50" i="6"/>
  <c r="E51" i="6"/>
  <c r="C54" i="12"/>
  <c r="T83" i="4"/>
  <c r="G16" i="12"/>
  <c r="X16" i="12"/>
  <c r="P16" i="12"/>
  <c r="L16" i="12"/>
  <c r="O41" i="15"/>
  <c r="T81" i="4"/>
  <c r="O39" i="15"/>
  <c r="Q16" i="12"/>
  <c r="O49" i="15"/>
  <c r="O48" i="15"/>
  <c r="E13" i="6"/>
  <c r="O58" i="15"/>
  <c r="E16" i="12"/>
  <c r="T70" i="4"/>
  <c r="D16" i="12"/>
  <c r="U16" i="12"/>
  <c r="C50" i="12"/>
  <c r="C34" i="12"/>
  <c r="D34" i="6"/>
  <c r="C29" i="6"/>
  <c r="C52" i="12"/>
  <c r="C53" i="12"/>
  <c r="C17" i="12"/>
  <c r="P60" i="15"/>
  <c r="M16" i="12"/>
  <c r="V16" i="12"/>
  <c r="T73" i="4"/>
  <c r="I16" i="12"/>
  <c r="T76" i="4"/>
  <c r="O46" i="15"/>
  <c r="O47" i="15"/>
  <c r="J16" i="12"/>
  <c r="S16" i="12"/>
  <c r="O51" i="15"/>
  <c r="O55" i="15"/>
  <c r="T77" i="4"/>
  <c r="O45" i="15"/>
  <c r="O38" i="15"/>
  <c r="R16" i="12"/>
  <c r="T16" i="12"/>
  <c r="O52" i="15"/>
  <c r="T84" i="4"/>
  <c r="T85" i="4"/>
  <c r="Y16" i="12"/>
  <c r="O59" i="15"/>
  <c r="T88" i="4"/>
  <c r="C6" i="12"/>
  <c r="T87" i="4"/>
  <c r="D6" i="6"/>
  <c r="C16" i="8"/>
  <c r="D17" i="6" s="1"/>
  <c r="C12" i="8"/>
  <c r="T78" i="4"/>
  <c r="T72" i="4"/>
  <c r="T69" i="4"/>
  <c r="V87" i="15" l="1"/>
  <c r="O32" i="15"/>
  <c r="P30" i="15" s="1"/>
  <c r="C53" i="6"/>
  <c r="C16" i="12"/>
  <c r="C14" i="12"/>
  <c r="C6" i="6"/>
  <c r="C15" i="6" s="1"/>
  <c r="T53" i="4"/>
  <c r="U49" i="4" s="1"/>
  <c r="P34" i="15"/>
  <c r="P35" i="15" s="1"/>
  <c r="C26" i="12"/>
  <c r="C51" i="6"/>
  <c r="U65" i="4"/>
  <c r="U61" i="4"/>
  <c r="C34" i="6"/>
  <c r="C18" i="6"/>
  <c r="C50" i="6"/>
  <c r="C54" i="6"/>
  <c r="U54" i="4"/>
  <c r="C26" i="6"/>
  <c r="C25" i="6"/>
  <c r="U59" i="4"/>
  <c r="U60" i="4"/>
  <c r="T79" i="4"/>
  <c r="P22" i="15"/>
  <c r="P24" i="15" s="1"/>
  <c r="T86" i="4"/>
  <c r="T75" i="4"/>
  <c r="C12" i="12"/>
  <c r="O60" i="15"/>
  <c r="T71" i="4"/>
  <c r="T80" i="4"/>
  <c r="D13" i="6"/>
  <c r="C13" i="6" s="1"/>
  <c r="D15" i="6"/>
  <c r="P20" i="15"/>
  <c r="P19" i="15"/>
  <c r="P29" i="15" l="1"/>
  <c r="P31" i="15"/>
  <c r="C17" i="6"/>
  <c r="U50" i="4"/>
  <c r="U51" i="4"/>
  <c r="U52" i="4"/>
  <c r="P21" i="15"/>
  <c r="P32" i="15" l="1"/>
</calcChain>
</file>

<file path=xl/sharedStrings.xml><?xml version="1.0" encoding="utf-8"?>
<sst xmlns="http://schemas.openxmlformats.org/spreadsheetml/2006/main" count="762" uniqueCount="183">
  <si>
    <t>Item No.</t>
  </si>
  <si>
    <t>Number of Borrowers</t>
  </si>
  <si>
    <t>Net number of borrowers</t>
  </si>
  <si>
    <t>Total</t>
  </si>
  <si>
    <t>Loan Borrower in First Cycle</t>
  </si>
  <si>
    <t>Loan Borrower in Second Cycle</t>
  </si>
  <si>
    <t>Loan Borrower in Third Cycle</t>
  </si>
  <si>
    <t>Loan Borrower in Fourth Cycle and above</t>
  </si>
  <si>
    <t>With more than one Loan</t>
  </si>
  <si>
    <t>Loans Outstanding</t>
  </si>
  <si>
    <t>Total Number</t>
  </si>
  <si>
    <t>Amt. Of Overdue (Principal)</t>
  </si>
  <si>
    <t>Total Amount</t>
  </si>
  <si>
    <t>Average amount per Loanee</t>
  </si>
  <si>
    <t>1-30 days past dues</t>
  </si>
  <si>
    <t>31-60 days past due</t>
  </si>
  <si>
    <t>61-90 days past due</t>
  </si>
  <si>
    <t>During the month</t>
  </si>
  <si>
    <t>Number of Loans disbursed</t>
  </si>
  <si>
    <t>Amount of Loan disbursed</t>
  </si>
  <si>
    <t>Principal due from Members (Including past dues)</t>
  </si>
  <si>
    <t>Repayment (Principal)  excluding Prepayments</t>
  </si>
  <si>
    <t>Repayment Rate (Item 3.4/ Item3.3)</t>
  </si>
  <si>
    <t>At the End of the Month</t>
  </si>
  <si>
    <t>Outside Borrowing From:</t>
  </si>
  <si>
    <t>Total Number of Cluster Coordinators</t>
  </si>
  <si>
    <t>Borrowers per Cluster Coordinators</t>
  </si>
  <si>
    <t>Loan amount per Cluster Coordinators</t>
  </si>
  <si>
    <t xml:space="preserve">Portfolio at Risk &gt; 60 Days </t>
  </si>
  <si>
    <t>O/s Bal. (Prin.)</t>
  </si>
  <si>
    <t>PAR %</t>
  </si>
  <si>
    <t>Nos. of Loans disbursed</t>
  </si>
  <si>
    <t>JLG</t>
  </si>
  <si>
    <t>Loans O/s (Rs.)</t>
  </si>
  <si>
    <t>Month</t>
  </si>
  <si>
    <t>No. of loans with OD</t>
  </si>
  <si>
    <t xml:space="preserve">No.of Borrowers </t>
  </si>
  <si>
    <t>Portfolio Increase</t>
  </si>
  <si>
    <t>Ageing Report</t>
  </si>
  <si>
    <t>Cumulative</t>
  </si>
  <si>
    <t>A.</t>
  </si>
  <si>
    <t>B.</t>
  </si>
  <si>
    <t>C.</t>
  </si>
  <si>
    <t>D.</t>
  </si>
  <si>
    <t>Area Break up</t>
  </si>
  <si>
    <t>Rural Loan O/s</t>
  </si>
  <si>
    <t>Urban-semi urban O/s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</si>
  <si>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</si>
  <si>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</si>
  <si>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</si>
  <si>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</si>
  <si>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</si>
  <si>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</si>
  <si>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</si>
  <si>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</si>
  <si>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</si>
  <si>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</si>
  <si>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</si>
  <si>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</si>
  <si>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</si>
  <si>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</si>
  <si>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</si>
  <si>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</si>
  <si>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</si>
  <si>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</si>
  <si>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</si>
  <si>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</si>
  <si>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A6</t>
  </si>
  <si>
    <t>B6</t>
  </si>
  <si>
    <t>C6</t>
  </si>
  <si>
    <t>A</t>
  </si>
  <si>
    <t>B</t>
  </si>
  <si>
    <t>Dahod</t>
  </si>
  <si>
    <t>Unit</t>
  </si>
  <si>
    <t>District</t>
  </si>
  <si>
    <t>Anjar</t>
  </si>
  <si>
    <t>Rapar</t>
  </si>
  <si>
    <t>Surendranagar</t>
  </si>
  <si>
    <t>Dhangadhra</t>
  </si>
  <si>
    <t>Own portfolio</t>
  </si>
  <si>
    <t>Managed portfolio</t>
  </si>
  <si>
    <t>MONTH:</t>
  </si>
  <si>
    <t>Month:</t>
  </si>
  <si>
    <t>Jhabua</t>
  </si>
  <si>
    <t>Sr. No.</t>
  </si>
  <si>
    <t xml:space="preserve"> Borrowers Details</t>
  </si>
  <si>
    <t>Product</t>
  </si>
  <si>
    <t>Watsan</t>
  </si>
  <si>
    <t>%</t>
  </si>
  <si>
    <t>Amt</t>
  </si>
  <si>
    <t>Rural</t>
  </si>
  <si>
    <t>Urban</t>
  </si>
  <si>
    <t>Mansa</t>
  </si>
  <si>
    <t>Dehgam</t>
  </si>
  <si>
    <t>Gangardi</t>
  </si>
  <si>
    <t>Morbi</t>
  </si>
  <si>
    <t>Dhar(MP)</t>
  </si>
  <si>
    <t>Kukshi</t>
  </si>
  <si>
    <t>Jhalod</t>
  </si>
  <si>
    <t>Housing</t>
  </si>
  <si>
    <t>MAS Financial Servcies Ltd</t>
  </si>
  <si>
    <t>Alirajpur</t>
  </si>
  <si>
    <t>Wadhwan</t>
  </si>
  <si>
    <t>Milaap</t>
  </si>
  <si>
    <t>S.Nagar</t>
  </si>
  <si>
    <t>Limbdi</t>
  </si>
  <si>
    <t>G.dham</t>
  </si>
  <si>
    <t>Barwani</t>
  </si>
  <si>
    <t>CS Azad Nagar</t>
  </si>
  <si>
    <t>Alirajpur(MP)</t>
  </si>
  <si>
    <t>Jhabua(MP)</t>
  </si>
  <si>
    <t>Barwani(MP)</t>
  </si>
  <si>
    <t>Branch Name</t>
  </si>
  <si>
    <t>No. of Borrower</t>
  </si>
  <si>
    <t>Loan O/S</t>
  </si>
  <si>
    <t>Wankaner</t>
  </si>
  <si>
    <t>JLG Loan Outstanding</t>
  </si>
  <si>
    <t>Watsan Loan Outstanding</t>
  </si>
  <si>
    <t>Housing Loan Outstanding</t>
  </si>
  <si>
    <t>Portfolio Break up</t>
  </si>
  <si>
    <t>Petlawad</t>
  </si>
  <si>
    <t>Dahod-1</t>
  </si>
  <si>
    <t>Dahod-2</t>
  </si>
  <si>
    <t xml:space="preserve"> </t>
  </si>
  <si>
    <t>Chandkheda</t>
  </si>
  <si>
    <t>NABARD Financial Services Limited</t>
  </si>
  <si>
    <t>91-180 days past due</t>
  </si>
  <si>
    <t>&gt; 180 days</t>
  </si>
  <si>
    <t>Repayment (Interest)</t>
  </si>
  <si>
    <t>Gandhidham</t>
  </si>
  <si>
    <t>All 21 Units</t>
  </si>
  <si>
    <t>Individual Loan Outstanding</t>
  </si>
  <si>
    <t>Individual</t>
  </si>
  <si>
    <t>Loan from others</t>
  </si>
  <si>
    <t>All Unit-22</t>
  </si>
  <si>
    <t>Units-22</t>
  </si>
  <si>
    <t>Unit-22</t>
  </si>
  <si>
    <t>Banswara</t>
  </si>
  <si>
    <t>District &amp; State</t>
  </si>
  <si>
    <t>GUJARAT</t>
  </si>
  <si>
    <t>MADHYA PRADESH</t>
  </si>
  <si>
    <t>RAJASTHAN</t>
  </si>
  <si>
    <t>Dena Bank</t>
  </si>
  <si>
    <t>PRAYAS Micro Finance Program</t>
  </si>
  <si>
    <t>PRAYAS Micro Finance Program -Own Portfolio</t>
  </si>
  <si>
    <t>PRAYAS Micro Finance Program -Managed Portfolio</t>
  </si>
  <si>
    <t>PRAYAS Micro Finance Program -Branchwise Total portfolio</t>
  </si>
  <si>
    <t>SUMMARY-PRAYAS mF program</t>
  </si>
  <si>
    <t>Mar-16</t>
  </si>
  <si>
    <t>Mar-17</t>
  </si>
  <si>
    <t>Mar-18</t>
  </si>
  <si>
    <t>Dungarpur</t>
  </si>
  <si>
    <t>Sagwara</t>
  </si>
  <si>
    <t>Districts-12</t>
  </si>
  <si>
    <t>All 22 Units</t>
  </si>
  <si>
    <t>Ahmedabad</t>
  </si>
  <si>
    <t>Kutch</t>
  </si>
  <si>
    <t>Dhrangadhra</t>
  </si>
  <si>
    <t>Ananya Finance</t>
  </si>
  <si>
    <t>Amount . Rs.</t>
  </si>
  <si>
    <t>Portfolio Increased</t>
  </si>
  <si>
    <t>No of Loan Rural</t>
  </si>
  <si>
    <t>No of Loan Urban</t>
  </si>
  <si>
    <t>JLG No. of Loan</t>
  </si>
  <si>
    <t>Watsan No. of Loan</t>
  </si>
  <si>
    <t>Housing No. of Loan</t>
  </si>
  <si>
    <t>Individual No.of  Loan</t>
  </si>
  <si>
    <t xml:space="preserve">No.of loan </t>
  </si>
  <si>
    <t>Union Bank of India</t>
  </si>
  <si>
    <t>Sanjeli</t>
  </si>
  <si>
    <t>Dist-11/State-3</t>
  </si>
  <si>
    <t>Districts-11</t>
  </si>
  <si>
    <t>Mar-19</t>
  </si>
  <si>
    <t>Friends of WWB</t>
  </si>
  <si>
    <t>Apr-19</t>
  </si>
  <si>
    <t>May-19</t>
  </si>
  <si>
    <t>Jun-19</t>
  </si>
  <si>
    <t>Jul-19</t>
  </si>
  <si>
    <t>Amt. of OD (Principal)</t>
  </si>
  <si>
    <t>Aug-19</t>
  </si>
  <si>
    <t>Sep-19</t>
  </si>
  <si>
    <t>Eclear Leasing and Finance Pvt Ltd</t>
  </si>
  <si>
    <t>Oct-19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</si>
</sst>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 ;_ * \-#,##0.00_ ;_ * &quot;-&quot;??_ ;_ @_ "/>
    <numFmt numFmtId="165" formatCode="[$-409]mmm\-yy;@"/>
    <numFmt numFmtId="166" formatCode="0.0%"/>
    <numFmt numFmtId="167" formatCode="_ * #,##0_ ;_ * \-#,##0_ ;_ * &quot;-&quot;??_ ;_ @_ 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Book Antiqua"/>
      <family val="1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sz val="10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  <font>
      <b/>
      <sz val="14"/>
      <color theme="1"/>
      <name val="Book Antiqua"/>
      <family val="1"/>
    </font>
    <font>
      <b/>
      <sz val="13"/>
      <color theme="1"/>
      <name val="Book Antiqua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0"/>
      <name val="Arial"/>
    </font>
    <font>
      <sz val="11"/>
      <color theme="1"/>
      <name val="Calibri"/>
      <charset val="134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5">
    <xf numFmtId="0" fontId="0" fillId="0" borderId="0"/>
    <xf numFmtId="0" fontId="9" fillId="0" borderId="0"/>
    <xf numFmtId="0" fontId="26" fillId="0" borderId="0"/>
    <xf numFmtId="0" fontId="26" fillId="0" borderId="0"/>
    <xf numFmtId="0" fontId="21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4" applyNumberFormat="0" applyFill="0" applyAlignment="0" applyProtection="0"/>
    <xf numFmtId="0" fontId="37" fillId="0" borderId="55" applyNumberFormat="0" applyFill="0" applyAlignment="0" applyProtection="0"/>
    <xf numFmtId="0" fontId="38" fillId="0" borderId="56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57" applyNumberFormat="0" applyAlignment="0" applyProtection="0"/>
    <xf numFmtId="0" fontId="43" fillId="23" borderId="58" applyNumberFormat="0" applyAlignment="0" applyProtection="0"/>
    <xf numFmtId="0" fontId="44" fillId="23" borderId="57" applyNumberFormat="0" applyAlignment="0" applyProtection="0"/>
    <xf numFmtId="0" fontId="45" fillId="0" borderId="59" applyNumberFormat="0" applyFill="0" applyAlignment="0" applyProtection="0"/>
    <xf numFmtId="0" fontId="46" fillId="24" borderId="6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2" applyNumberFormat="0" applyFill="0" applyAlignment="0" applyProtection="0"/>
    <xf numFmtId="0" fontId="50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50" fillId="49" borderId="0" applyNumberFormat="0" applyBorder="0" applyAlignment="0" applyProtection="0"/>
    <xf numFmtId="0" fontId="8" fillId="0" borderId="0"/>
    <xf numFmtId="0" fontId="8" fillId="25" borderId="61" applyNumberFormat="0" applyFont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52" fillId="0" borderId="0"/>
    <xf numFmtId="0" fontId="53" fillId="0" borderId="0"/>
    <xf numFmtId="0" fontId="53" fillId="0" borderId="0"/>
    <xf numFmtId="0" fontId="54" fillId="0" borderId="0" applyNumberFormat="0" applyFill="0" applyBorder="0" applyAlignment="0" applyProtection="0"/>
    <xf numFmtId="0" fontId="7" fillId="0" borderId="0"/>
    <xf numFmtId="0" fontId="9" fillId="0" borderId="0"/>
    <xf numFmtId="0" fontId="51" fillId="0" borderId="0"/>
    <xf numFmtId="0" fontId="7" fillId="0" borderId="0"/>
    <xf numFmtId="9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7" fillId="0" borderId="0"/>
    <xf numFmtId="0" fontId="7" fillId="0" borderId="0"/>
    <xf numFmtId="0" fontId="7" fillId="25" borderId="61" applyNumberFormat="0" applyFont="0" applyAlignment="0" applyProtection="0"/>
    <xf numFmtId="164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61" applyNumberFormat="0" applyFont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61" applyNumberFormat="0" applyFont="0" applyAlignment="0" applyProtection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5" fillId="25" borderId="6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4" fillId="0" borderId="0"/>
    <xf numFmtId="0" fontId="4" fillId="25" borderId="6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3" fillId="0" borderId="0"/>
    <xf numFmtId="0" fontId="3" fillId="25" borderId="6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164" fontId="9" fillId="0" borderId="0" applyFont="0" applyFill="0" applyBorder="0" applyAlignment="0" applyProtection="0"/>
    <xf numFmtId="0" fontId="9" fillId="0" borderId="0"/>
    <xf numFmtId="0" fontId="3" fillId="0" borderId="0"/>
    <xf numFmtId="0" fontId="3" fillId="25" borderId="61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25" borderId="61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25" borderId="61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61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6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25" borderId="6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56" fillId="0" borderId="0"/>
    <xf numFmtId="0" fontId="2" fillId="0" borderId="0"/>
    <xf numFmtId="0" fontId="2" fillId="0" borderId="0"/>
    <xf numFmtId="0" fontId="2" fillId="0" borderId="0"/>
    <xf numFmtId="164" fontId="9" fillId="0" borderId="0" applyFont="0" applyFill="0" applyBorder="0" applyAlignment="0" applyProtection="0"/>
    <xf numFmtId="0" fontId="9" fillId="0" borderId="0"/>
    <xf numFmtId="0" fontId="2" fillId="0" borderId="0"/>
    <xf numFmtId="0" fontId="2" fillId="25" borderId="61" applyNumberFormat="0" applyFont="0" applyAlignment="0" applyProtection="0"/>
    <xf numFmtId="164" fontId="2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55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5" borderId="61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61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5" borderId="61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61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5" borderId="6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5" borderId="6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5" borderId="6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61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61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5" borderId="61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61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5" borderId="6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5" borderId="6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</cellStyleXfs>
  <cellXfs count="450">
    <xf numFmtId="0" fontId="0" fillId="0" borderId="0" xfId="0"/>
    <xf numFmtId="0" fontId="0" fillId="0" borderId="0" xfId="0" applyBorder="1"/>
    <xf numFmtId="0" fontId="0" fillId="0" borderId="1" xfId="0" applyBorder="1"/>
    <xf numFmtId="0" fontId="13" fillId="0" borderId="0" xfId="0" applyFont="1" applyProtection="1"/>
    <xf numFmtId="0" fontId="10" fillId="0" borderId="0" xfId="0" applyFont="1" applyProtection="1"/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3" fillId="0" borderId="0" xfId="0" applyFont="1" applyAlignment="1" applyProtection="1">
      <alignment horizontal="center"/>
    </xf>
    <xf numFmtId="2" fontId="10" fillId="0" borderId="5" xfId="0" applyNumberFormat="1" applyFont="1" applyBorder="1" applyProtection="1"/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12" fillId="3" borderId="6" xfId="0" applyFont="1" applyFill="1" applyBorder="1" applyAlignment="1" applyProtection="1">
      <alignment horizontal="right" vertical="center"/>
    </xf>
    <xf numFmtId="0" fontId="10" fillId="0" borderId="7" xfId="0" applyNumberFormat="1" applyFont="1" applyFill="1" applyBorder="1" applyAlignment="1" applyProtection="1">
      <alignment horizontal="right" vertical="center"/>
    </xf>
    <xf numFmtId="0" fontId="12" fillId="3" borderId="6" xfId="0" applyNumberFormat="1" applyFont="1" applyFill="1" applyBorder="1" applyAlignment="1" applyProtection="1">
      <alignment horizontal="center" vertical="center"/>
    </xf>
    <xf numFmtId="0" fontId="12" fillId="3" borderId="8" xfId="0" applyNumberFormat="1" applyFont="1" applyFill="1" applyBorder="1" applyAlignment="1" applyProtection="1">
      <alignment horizontal="center" vertical="center"/>
    </xf>
    <xf numFmtId="0" fontId="12" fillId="3" borderId="9" xfId="0" applyNumberFormat="1" applyFont="1" applyFill="1" applyBorder="1" applyAlignment="1" applyProtection="1">
      <alignment horizontal="center" vertical="center"/>
    </xf>
    <xf numFmtId="0" fontId="10" fillId="5" borderId="0" xfId="0" applyFont="1" applyFill="1" applyBorder="1" applyProtection="1"/>
    <xf numFmtId="0" fontId="10" fillId="5" borderId="10" xfId="0" applyFont="1" applyFill="1" applyBorder="1" applyProtection="1"/>
    <xf numFmtId="0" fontId="12" fillId="3" borderId="11" xfId="0" applyFont="1" applyFill="1" applyBorder="1" applyAlignment="1" applyProtection="1">
      <alignment horizontal="center" vertical="center"/>
    </xf>
    <xf numFmtId="2" fontId="10" fillId="0" borderId="12" xfId="0" applyNumberFormat="1" applyFont="1" applyBorder="1" applyProtection="1"/>
    <xf numFmtId="17" fontId="11" fillId="0" borderId="0" xfId="0" applyNumberFormat="1" applyFont="1" applyFill="1" applyBorder="1" applyAlignment="1" applyProtection="1">
      <alignment horizontal="left" vertical="center"/>
    </xf>
    <xf numFmtId="0" fontId="12" fillId="3" borderId="13" xfId="0" applyNumberFormat="1" applyFont="1" applyFill="1" applyBorder="1" applyAlignment="1" applyProtection="1">
      <alignment horizontal="center" vertical="center"/>
    </xf>
    <xf numFmtId="0" fontId="12" fillId="3" borderId="11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 vertical="center"/>
    </xf>
    <xf numFmtId="0" fontId="12" fillId="3" borderId="15" xfId="0" applyNumberFormat="1" applyFont="1" applyFill="1" applyBorder="1" applyAlignment="1" applyProtection="1">
      <alignment horizontal="center" vertical="center"/>
    </xf>
    <xf numFmtId="0" fontId="12" fillId="3" borderId="6" xfId="0" applyNumberFormat="1" applyFont="1" applyFill="1" applyBorder="1" applyAlignment="1" applyProtection="1">
      <alignment vertical="center"/>
    </xf>
    <xf numFmtId="0" fontId="10" fillId="0" borderId="16" xfId="0" applyNumberFormat="1" applyFont="1" applyFill="1" applyBorder="1" applyAlignment="1" applyProtection="1">
      <alignment horizontal="right" vertical="center"/>
    </xf>
    <xf numFmtId="0" fontId="10" fillId="0" borderId="17" xfId="0" applyNumberFormat="1" applyFont="1" applyFill="1" applyBorder="1" applyAlignment="1" applyProtection="1">
      <alignment horizontal="right" vertical="center"/>
    </xf>
    <xf numFmtId="0" fontId="10" fillId="0" borderId="18" xfId="0" applyNumberFormat="1" applyFont="1" applyFill="1" applyBorder="1" applyAlignment="1" applyProtection="1">
      <alignment horizontal="right" vertical="center"/>
    </xf>
    <xf numFmtId="0" fontId="12" fillId="3" borderId="7" xfId="0" applyNumberFormat="1" applyFont="1" applyFill="1" applyBorder="1" applyAlignment="1" applyProtection="1">
      <alignment vertical="center"/>
    </xf>
    <xf numFmtId="0" fontId="12" fillId="3" borderId="6" xfId="0" applyFont="1" applyFill="1" applyBorder="1" applyAlignment="1" applyProtection="1">
      <alignment horizontal="left" vertical="center"/>
    </xf>
    <xf numFmtId="0" fontId="10" fillId="0" borderId="7" xfId="0" applyFont="1" applyBorder="1" applyAlignment="1" applyProtection="1">
      <alignment horizontal="right" vertical="center"/>
    </xf>
    <xf numFmtId="0" fontId="10" fillId="0" borderId="7" xfId="0" applyFont="1" applyBorder="1" applyAlignment="1" applyProtection="1">
      <alignment horizontal="right"/>
    </xf>
    <xf numFmtId="0" fontId="12" fillId="3" borderId="19" xfId="0" applyNumberFormat="1" applyFont="1" applyFill="1" applyBorder="1" applyAlignment="1" applyProtection="1">
      <alignment horizontal="center" vertical="center"/>
    </xf>
    <xf numFmtId="0" fontId="12" fillId="3" borderId="6" xfId="0" applyNumberFormat="1" applyFont="1" applyFill="1" applyBorder="1" applyAlignment="1" applyProtection="1">
      <alignment horizontal="right" vertical="center"/>
    </xf>
    <xf numFmtId="0" fontId="12" fillId="0" borderId="16" xfId="0" applyNumberFormat="1" applyFont="1" applyFill="1" applyBorder="1" applyAlignment="1" applyProtection="1">
      <alignment horizontal="right" vertical="center"/>
    </xf>
    <xf numFmtId="0" fontId="12" fillId="0" borderId="18" xfId="0" applyNumberFormat="1" applyFont="1" applyFill="1" applyBorder="1" applyAlignment="1" applyProtection="1">
      <alignment horizontal="right" vertical="center"/>
    </xf>
    <xf numFmtId="0" fontId="10" fillId="0" borderId="20" xfId="0" applyFont="1" applyBorder="1" applyAlignment="1" applyProtection="1">
      <alignment horizontal="center" vertical="center"/>
    </xf>
    <xf numFmtId="0" fontId="10" fillId="5" borderId="1" xfId="0" applyFont="1" applyFill="1" applyBorder="1" applyProtection="1"/>
    <xf numFmtId="2" fontId="10" fillId="0" borderId="21" xfId="0" applyNumberFormat="1" applyFont="1" applyBorder="1" applyProtection="1"/>
    <xf numFmtId="0" fontId="12" fillId="3" borderId="22" xfId="0" applyNumberFormat="1" applyFont="1" applyFill="1" applyBorder="1" applyAlignment="1" applyProtection="1">
      <alignment horizontal="center" vertical="center"/>
    </xf>
    <xf numFmtId="0" fontId="10" fillId="5" borderId="23" xfId="0" applyFont="1" applyFill="1" applyBorder="1" applyProtection="1"/>
    <xf numFmtId="0" fontId="10" fillId="0" borderId="7" xfId="0" applyFont="1" applyBorder="1" applyProtection="1"/>
    <xf numFmtId="0" fontId="12" fillId="3" borderId="8" xfId="0" applyFont="1" applyFill="1" applyBorder="1" applyAlignment="1" applyProtection="1">
      <alignment horizontal="right" vertical="center"/>
    </xf>
    <xf numFmtId="0" fontId="10" fillId="6" borderId="11" xfId="0" applyFont="1" applyFill="1" applyBorder="1" applyAlignment="1" applyProtection="1">
      <alignment horizontal="center" vertical="center"/>
    </xf>
    <xf numFmtId="0" fontId="10" fillId="6" borderId="7" xfId="0" applyFont="1" applyFill="1" applyBorder="1" applyAlignment="1" applyProtection="1">
      <alignment horizontal="right" vertical="center"/>
    </xf>
    <xf numFmtId="0" fontId="10" fillId="6" borderId="12" xfId="0" applyFont="1" applyFill="1" applyBorder="1" applyProtection="1"/>
    <xf numFmtId="0" fontId="10" fillId="6" borderId="7" xfId="0" applyFont="1" applyFill="1" applyBorder="1" applyProtection="1"/>
    <xf numFmtId="0" fontId="10" fillId="6" borderId="7" xfId="0" applyNumberFormat="1" applyFont="1" applyFill="1" applyBorder="1" applyAlignment="1" applyProtection="1">
      <alignment horizontal="right" vertical="center"/>
    </xf>
    <xf numFmtId="17" fontId="16" fillId="0" borderId="0" xfId="0" applyNumberFormat="1" applyFont="1" applyBorder="1" applyAlignment="1">
      <alignment horizontal="left"/>
    </xf>
    <xf numFmtId="0" fontId="12" fillId="3" borderId="19" xfId="0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165" fontId="12" fillId="7" borderId="6" xfId="0" applyNumberFormat="1" applyFont="1" applyFill="1" applyBorder="1" applyAlignment="1" applyProtection="1">
      <alignment vertical="center"/>
    </xf>
    <xf numFmtId="17" fontId="12" fillId="8" borderId="6" xfId="0" applyNumberFormat="1" applyFont="1" applyFill="1" applyBorder="1" applyProtection="1"/>
    <xf numFmtId="165" fontId="12" fillId="5" borderId="24" xfId="0" applyNumberFormat="1" applyFont="1" applyFill="1" applyBorder="1" applyAlignment="1" applyProtection="1">
      <alignment vertical="center"/>
    </xf>
    <xf numFmtId="17" fontId="12" fillId="5" borderId="24" xfId="0" applyNumberFormat="1" applyFont="1" applyFill="1" applyBorder="1" applyAlignment="1" applyProtection="1">
      <alignment horizontal="center"/>
    </xf>
    <xf numFmtId="0" fontId="10" fillId="5" borderId="19" xfId="0" applyNumberFormat="1" applyFont="1" applyFill="1" applyBorder="1" applyAlignment="1" applyProtection="1">
      <alignment vertical="center"/>
    </xf>
    <xf numFmtId="0" fontId="10" fillId="5" borderId="23" xfId="0" applyNumberFormat="1" applyFont="1" applyFill="1" applyBorder="1" applyAlignment="1" applyProtection="1">
      <alignment horizontal="right" vertical="center"/>
    </xf>
    <xf numFmtId="2" fontId="10" fillId="0" borderId="7" xfId="0" applyNumberFormat="1" applyFont="1" applyBorder="1" applyAlignment="1" applyProtection="1">
      <alignment horizontal="right"/>
    </xf>
    <xf numFmtId="10" fontId="12" fillId="0" borderId="7" xfId="10" applyNumberFormat="1" applyFont="1" applyFill="1" applyBorder="1" applyAlignment="1" applyProtection="1">
      <alignment horizontal="right" vertical="center"/>
    </xf>
    <xf numFmtId="0" fontId="10" fillId="5" borderId="7" xfId="0" applyFont="1" applyFill="1" applyBorder="1" applyProtection="1"/>
    <xf numFmtId="0" fontId="10" fillId="5" borderId="23" xfId="0" applyFont="1" applyFill="1" applyBorder="1" applyAlignment="1" applyProtection="1">
      <alignment horizontal="right"/>
    </xf>
    <xf numFmtId="0" fontId="10" fillId="5" borderId="12" xfId="0" applyFont="1" applyFill="1" applyBorder="1" applyAlignment="1" applyProtection="1">
      <alignment horizontal="right"/>
    </xf>
    <xf numFmtId="0" fontId="10" fillId="5" borderId="21" xfId="0" applyFont="1" applyFill="1" applyBorder="1" applyProtection="1"/>
    <xf numFmtId="0" fontId="18" fillId="5" borderId="19" xfId="0" applyFont="1" applyFill="1" applyBorder="1" applyAlignment="1" applyProtection="1">
      <alignment horizontal="right"/>
    </xf>
    <xf numFmtId="0" fontId="10" fillId="5" borderId="1" xfId="0" applyNumberFormat="1" applyFont="1" applyFill="1" applyBorder="1" applyAlignment="1" applyProtection="1">
      <alignment vertical="center"/>
    </xf>
    <xf numFmtId="0" fontId="10" fillId="5" borderId="1" xfId="0" applyNumberFormat="1" applyFont="1" applyFill="1" applyBorder="1" applyAlignment="1" applyProtection="1">
      <alignment horizontal="right" vertical="center"/>
    </xf>
    <xf numFmtId="10" fontId="12" fillId="0" borderId="11" xfId="10" applyNumberFormat="1" applyFont="1" applyFill="1" applyBorder="1" applyAlignment="1" applyProtection="1">
      <alignment horizontal="right" vertical="center"/>
    </xf>
    <xf numFmtId="2" fontId="10" fillId="0" borderId="25" xfId="0" applyNumberFormat="1" applyFont="1" applyBorder="1" applyProtection="1"/>
    <xf numFmtId="0" fontId="10" fillId="5" borderId="1" xfId="0" applyFont="1" applyFill="1" applyBorder="1" applyAlignment="1" applyProtection="1">
      <alignment horizontal="right"/>
    </xf>
    <xf numFmtId="3" fontId="10" fillId="6" borderId="20" xfId="0" applyNumberFormat="1" applyFont="1" applyFill="1" applyBorder="1" applyAlignment="1" applyProtection="1">
      <alignment horizontal="right" vertical="center"/>
    </xf>
    <xf numFmtId="2" fontId="10" fillId="0" borderId="11" xfId="0" applyNumberFormat="1" applyFont="1" applyBorder="1" applyAlignment="1" applyProtection="1">
      <alignment horizontal="right"/>
    </xf>
    <xf numFmtId="10" fontId="12" fillId="0" borderId="7" xfId="10" applyNumberFormat="1" applyFont="1" applyBorder="1" applyProtection="1"/>
    <xf numFmtId="0" fontId="10" fillId="5" borderId="5" xfId="0" applyFont="1" applyFill="1" applyBorder="1" applyProtection="1"/>
    <xf numFmtId="0" fontId="12" fillId="3" borderId="13" xfId="0" applyFont="1" applyFill="1" applyBorder="1" applyAlignment="1" applyProtection="1">
      <alignment horizontal="left" vertical="center"/>
    </xf>
    <xf numFmtId="0" fontId="12" fillId="3" borderId="26" xfId="0" applyFont="1" applyFill="1" applyBorder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right"/>
    </xf>
    <xf numFmtId="0" fontId="12" fillId="6" borderId="5" xfId="0" applyFont="1" applyFill="1" applyBorder="1" applyProtection="1"/>
    <xf numFmtId="0" fontId="12" fillId="6" borderId="21" xfId="0" applyFont="1" applyFill="1" applyBorder="1" applyProtection="1"/>
    <xf numFmtId="0" fontId="10" fillId="6" borderId="7" xfId="0" applyFont="1" applyFill="1" applyBorder="1" applyAlignment="1" applyProtection="1">
      <alignment horizontal="right"/>
    </xf>
    <xf numFmtId="3" fontId="10" fillId="6" borderId="5" xfId="0" applyNumberFormat="1" applyFont="1" applyFill="1" applyBorder="1" applyProtection="1"/>
    <xf numFmtId="0" fontId="11" fillId="0" borderId="0" xfId="0" applyNumberFormat="1" applyFont="1" applyFill="1" applyBorder="1" applyAlignment="1" applyProtection="1">
      <alignment vertical="center"/>
    </xf>
    <xf numFmtId="0" fontId="10" fillId="5" borderId="12" xfId="0" applyFont="1" applyFill="1" applyBorder="1" applyProtection="1"/>
    <xf numFmtId="0" fontId="10" fillId="0" borderId="7" xfId="0" applyFont="1" applyFill="1" applyBorder="1" applyAlignment="1" applyProtection="1">
      <alignment horizontal="right" vertical="center"/>
    </xf>
    <xf numFmtId="3" fontId="10" fillId="5" borderId="1" xfId="0" applyNumberFormat="1" applyFont="1" applyFill="1" applyBorder="1" applyAlignment="1" applyProtection="1">
      <alignment horizontal="right" vertical="center"/>
    </xf>
    <xf numFmtId="3" fontId="10" fillId="5" borderId="0" xfId="0" applyNumberFormat="1" applyFont="1" applyFill="1" applyBorder="1" applyAlignment="1" applyProtection="1">
      <alignment horizontal="right" vertical="center"/>
    </xf>
    <xf numFmtId="3" fontId="10" fillId="5" borderId="5" xfId="0" applyNumberFormat="1" applyFont="1" applyFill="1" applyBorder="1" applyAlignment="1" applyProtection="1">
      <alignment horizontal="right" vertical="center"/>
    </xf>
    <xf numFmtId="0" fontId="10" fillId="5" borderId="25" xfId="0" applyFont="1" applyFill="1" applyBorder="1" applyProtection="1"/>
    <xf numFmtId="165" fontId="12" fillId="8" borderId="13" xfId="0" applyNumberFormat="1" applyFont="1" applyFill="1" applyBorder="1" applyAlignment="1" applyProtection="1">
      <alignment vertical="center"/>
    </xf>
    <xf numFmtId="165" fontId="12" fillId="8" borderId="11" xfId="0" applyNumberFormat="1" applyFont="1" applyFill="1" applyBorder="1" applyAlignment="1" applyProtection="1">
      <alignment vertical="center"/>
    </xf>
    <xf numFmtId="0" fontId="0" fillId="6" borderId="0" xfId="0" applyFill="1"/>
    <xf numFmtId="0" fontId="10" fillId="6" borderId="16" xfId="0" applyNumberFormat="1" applyFont="1" applyFill="1" applyBorder="1" applyAlignment="1" applyProtection="1">
      <alignment horizontal="right" vertical="center"/>
    </xf>
    <xf numFmtId="0" fontId="10" fillId="6" borderId="14" xfId="0" applyFont="1" applyFill="1" applyBorder="1" applyAlignment="1" applyProtection="1">
      <alignment horizontal="right" vertical="center"/>
    </xf>
    <xf numFmtId="0" fontId="10" fillId="6" borderId="11" xfId="0" applyFont="1" applyFill="1" applyBorder="1" applyAlignment="1" applyProtection="1">
      <alignment horizontal="right" vertical="center"/>
    </xf>
    <xf numFmtId="0" fontId="12" fillId="6" borderId="24" xfId="0" applyFont="1" applyFill="1" applyBorder="1" applyAlignment="1" applyProtection="1">
      <alignment horizontal="right" vertical="center"/>
    </xf>
    <xf numFmtId="0" fontId="10" fillId="6" borderId="16" xfId="0" applyFont="1" applyFill="1" applyBorder="1" applyAlignment="1" applyProtection="1">
      <alignment horizontal="right" vertical="center"/>
    </xf>
    <xf numFmtId="0" fontId="10" fillId="6" borderId="18" xfId="0" applyFont="1" applyFill="1" applyBorder="1" applyAlignment="1" applyProtection="1">
      <alignment horizontal="right" vertical="center"/>
    </xf>
    <xf numFmtId="0" fontId="10" fillId="6" borderId="11" xfId="0" applyNumberFormat="1" applyFont="1" applyFill="1" applyBorder="1" applyAlignment="1" applyProtection="1">
      <alignment horizontal="right" vertical="center"/>
    </xf>
    <xf numFmtId="165" fontId="12" fillId="9" borderId="6" xfId="0" applyNumberFormat="1" applyFont="1" applyFill="1" applyBorder="1" applyAlignment="1" applyProtection="1">
      <alignment horizontal="center" vertical="center"/>
    </xf>
    <xf numFmtId="17" fontId="12" fillId="10" borderId="6" xfId="0" applyNumberFormat="1" applyFont="1" applyFill="1" applyBorder="1" applyAlignment="1" applyProtection="1">
      <alignment horizontal="center"/>
    </xf>
    <xf numFmtId="165" fontId="12" fillId="10" borderId="6" xfId="0" applyNumberFormat="1" applyFont="1" applyFill="1" applyBorder="1" applyAlignment="1" applyProtection="1">
      <alignment horizontal="center" vertical="center"/>
    </xf>
    <xf numFmtId="17" fontId="12" fillId="7" borderId="6" xfId="0" applyNumberFormat="1" applyFont="1" applyFill="1" applyBorder="1" applyAlignment="1" applyProtection="1">
      <alignment horizontal="center"/>
    </xf>
    <xf numFmtId="165" fontId="12" fillId="7" borderId="6" xfId="0" applyNumberFormat="1" applyFont="1" applyFill="1" applyBorder="1" applyAlignment="1" applyProtection="1">
      <alignment horizontal="center" vertical="center"/>
    </xf>
    <xf numFmtId="16" fontId="0" fillId="0" borderId="0" xfId="0" applyNumberFormat="1"/>
    <xf numFmtId="165" fontId="12" fillId="11" borderId="8" xfId="0" applyNumberFormat="1" applyFont="1" applyFill="1" applyBorder="1" applyAlignment="1" applyProtection="1">
      <alignment horizontal="center" vertical="center"/>
    </xf>
    <xf numFmtId="165" fontId="12" fillId="12" borderId="6" xfId="0" applyNumberFormat="1" applyFont="1" applyFill="1" applyBorder="1" applyAlignment="1" applyProtection="1">
      <alignment horizontal="center" vertical="center"/>
    </xf>
    <xf numFmtId="165" fontId="12" fillId="12" borderId="8" xfId="0" applyNumberFormat="1" applyFont="1" applyFill="1" applyBorder="1" applyAlignment="1" applyProtection="1">
      <alignment horizontal="center" vertical="center"/>
    </xf>
    <xf numFmtId="17" fontId="12" fillId="8" borderId="6" xfId="0" applyNumberFormat="1" applyFont="1" applyFill="1" applyBorder="1" applyAlignment="1" applyProtection="1">
      <alignment horizontal="center"/>
    </xf>
    <xf numFmtId="1" fontId="10" fillId="6" borderId="7" xfId="0" applyNumberFormat="1" applyFont="1" applyFill="1" applyBorder="1" applyAlignment="1" applyProtection="1">
      <alignment horizontal="right" vertical="center"/>
    </xf>
    <xf numFmtId="165" fontId="18" fillId="13" borderId="27" xfId="0" applyNumberFormat="1" applyFont="1" applyFill="1" applyBorder="1" applyAlignment="1" applyProtection="1">
      <alignment horizontal="left" vertical="center"/>
    </xf>
    <xf numFmtId="0" fontId="13" fillId="6" borderId="0" xfId="0" applyFont="1" applyFill="1" applyProtection="1"/>
    <xf numFmtId="17" fontId="23" fillId="0" borderId="5" xfId="0" applyNumberFormat="1" applyFont="1" applyBorder="1" applyAlignment="1">
      <alignment horizontal="left"/>
    </xf>
    <xf numFmtId="0" fontId="23" fillId="0" borderId="5" xfId="0" applyFont="1" applyFill="1" applyBorder="1"/>
    <xf numFmtId="3" fontId="23" fillId="0" borderId="5" xfId="0" applyNumberFormat="1" applyFont="1" applyBorder="1"/>
    <xf numFmtId="9" fontId="23" fillId="0" borderId="5" xfId="10" applyFont="1" applyBorder="1"/>
    <xf numFmtId="0" fontId="23" fillId="0" borderId="5" xfId="0" applyFont="1" applyBorder="1"/>
    <xf numFmtId="0" fontId="23" fillId="0" borderId="28" xfId="0" applyFont="1" applyBorder="1"/>
    <xf numFmtId="3" fontId="23" fillId="0" borderId="29" xfId="0" applyNumberFormat="1" applyFont="1" applyBorder="1"/>
    <xf numFmtId="0" fontId="22" fillId="0" borderId="0" xfId="0" applyFont="1"/>
    <xf numFmtId="165" fontId="14" fillId="12" borderId="5" xfId="0" applyNumberFormat="1" applyFont="1" applyFill="1" applyBorder="1"/>
    <xf numFmtId="0" fontId="14" fillId="12" borderId="5" xfId="0" applyFont="1" applyFill="1" applyBorder="1"/>
    <xf numFmtId="0" fontId="24" fillId="12" borderId="6" xfId="0" applyFont="1" applyFill="1" applyBorder="1" applyAlignment="1">
      <alignment horizontal="center"/>
    </xf>
    <xf numFmtId="3" fontId="23" fillId="0" borderId="15" xfId="0" applyNumberFormat="1" applyFont="1" applyBorder="1"/>
    <xf numFmtId="0" fontId="24" fillId="2" borderId="6" xfId="0" applyFont="1" applyFill="1" applyBorder="1" applyAlignment="1">
      <alignment horizontal="center" wrapText="1"/>
    </xf>
    <xf numFmtId="0" fontId="23" fillId="0" borderId="14" xfId="0" applyFont="1" applyBorder="1"/>
    <xf numFmtId="3" fontId="23" fillId="0" borderId="16" xfId="0" applyNumberFormat="1" applyFont="1" applyBorder="1"/>
    <xf numFmtId="10" fontId="23" fillId="0" borderId="30" xfId="10" applyNumberFormat="1" applyFont="1" applyBorder="1"/>
    <xf numFmtId="0" fontId="23" fillId="0" borderId="11" xfId="0" applyFont="1" applyBorder="1"/>
    <xf numFmtId="3" fontId="23" fillId="0" borderId="7" xfId="0" applyNumberFormat="1" applyFont="1" applyBorder="1"/>
    <xf numFmtId="10" fontId="23" fillId="0" borderId="25" xfId="10" applyNumberFormat="1" applyFont="1" applyBorder="1"/>
    <xf numFmtId="1" fontId="23" fillId="0" borderId="7" xfId="0" applyNumberFormat="1" applyFont="1" applyBorder="1"/>
    <xf numFmtId="1" fontId="23" fillId="0" borderId="17" xfId="0" applyNumberFormat="1" applyFont="1" applyBorder="1"/>
    <xf numFmtId="10" fontId="23" fillId="0" borderId="31" xfId="10" applyNumberFormat="1" applyFont="1" applyBorder="1"/>
    <xf numFmtId="0" fontId="24" fillId="0" borderId="27" xfId="0" applyFont="1" applyFill="1" applyBorder="1"/>
    <xf numFmtId="3" fontId="24" fillId="0" borderId="32" xfId="0" applyNumberFormat="1" applyFont="1" applyBorder="1"/>
    <xf numFmtId="0" fontId="23" fillId="0" borderId="33" xfId="0" applyFont="1" applyBorder="1"/>
    <xf numFmtId="0" fontId="23" fillId="0" borderId="2" xfId="0" applyFont="1" applyFill="1" applyBorder="1"/>
    <xf numFmtId="166" fontId="23" fillId="0" borderId="4" xfId="10" applyNumberFormat="1" applyFont="1" applyBorder="1"/>
    <xf numFmtId="0" fontId="23" fillId="0" borderId="21" xfId="0" applyFont="1" applyFill="1" applyBorder="1"/>
    <xf numFmtId="166" fontId="23" fillId="0" borderId="12" xfId="10" applyNumberFormat="1" applyFont="1" applyBorder="1"/>
    <xf numFmtId="0" fontId="24" fillId="0" borderId="34" xfId="0" applyFont="1" applyFill="1" applyBorder="1"/>
    <xf numFmtId="0" fontId="23" fillId="0" borderId="35" xfId="0" applyFont="1" applyBorder="1"/>
    <xf numFmtId="0" fontId="24" fillId="2" borderId="36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4" fillId="2" borderId="38" xfId="0" applyFont="1" applyFill="1" applyBorder="1" applyAlignment="1">
      <alignment horizontal="center" wrapText="1"/>
    </xf>
    <xf numFmtId="0" fontId="23" fillId="0" borderId="13" xfId="0" applyFont="1" applyBorder="1"/>
    <xf numFmtId="10" fontId="23" fillId="0" borderId="39" xfId="10" applyNumberFormat="1" applyFont="1" applyBorder="1"/>
    <xf numFmtId="0" fontId="24" fillId="0" borderId="40" xfId="0" applyFont="1" applyFill="1" applyBorder="1"/>
    <xf numFmtId="3" fontId="24" fillId="0" borderId="17" xfId="0" applyNumberFormat="1" applyFont="1" applyBorder="1"/>
    <xf numFmtId="0" fontId="23" fillId="0" borderId="31" xfId="0" applyFont="1" applyBorder="1"/>
    <xf numFmtId="0" fontId="23" fillId="0" borderId="13" xfId="0" applyFont="1" applyFill="1" applyBorder="1"/>
    <xf numFmtId="166" fontId="23" fillId="0" borderId="39" xfId="10" applyNumberFormat="1" applyFont="1" applyBorder="1"/>
    <xf numFmtId="0" fontId="23" fillId="0" borderId="11" xfId="0" applyFont="1" applyFill="1" applyBorder="1"/>
    <xf numFmtId="166" fontId="23" fillId="0" borderId="25" xfId="10" applyNumberFormat="1" applyFont="1" applyBorder="1"/>
    <xf numFmtId="17" fontId="12" fillId="13" borderId="8" xfId="0" applyNumberFormat="1" applyFont="1" applyFill="1" applyBorder="1" applyAlignment="1" applyProtection="1"/>
    <xf numFmtId="0" fontId="24" fillId="0" borderId="5" xfId="0" applyFont="1" applyBorder="1"/>
    <xf numFmtId="0" fontId="10" fillId="6" borderId="18" xfId="0" applyNumberFormat="1" applyFont="1" applyFill="1" applyBorder="1" applyAlignment="1" applyProtection="1">
      <alignment horizontal="right" vertical="center"/>
    </xf>
    <xf numFmtId="0" fontId="10" fillId="6" borderId="21" xfId="0" applyFont="1" applyFill="1" applyBorder="1" applyProtection="1"/>
    <xf numFmtId="0" fontId="10" fillId="6" borderId="11" xfId="0" applyNumberFormat="1" applyFont="1" applyFill="1" applyBorder="1" applyAlignment="1" applyProtection="1">
      <alignment horizontal="center" vertical="center"/>
    </xf>
    <xf numFmtId="3" fontId="10" fillId="6" borderId="11" xfId="0" applyNumberFormat="1" applyFont="1" applyFill="1" applyBorder="1" applyAlignment="1" applyProtection="1">
      <alignment horizontal="right" vertical="center"/>
    </xf>
    <xf numFmtId="0" fontId="28" fillId="0" borderId="0" xfId="0" applyFont="1" applyProtection="1"/>
    <xf numFmtId="165" fontId="29" fillId="7" borderId="6" xfId="0" applyNumberFormat="1" applyFont="1" applyFill="1" applyBorder="1" applyAlignment="1" applyProtection="1">
      <alignment vertical="center"/>
    </xf>
    <xf numFmtId="165" fontId="29" fillId="12" borderId="6" xfId="0" applyNumberFormat="1" applyFont="1" applyFill="1" applyBorder="1" applyAlignment="1" applyProtection="1">
      <alignment horizontal="center" vertical="center"/>
    </xf>
    <xf numFmtId="165" fontId="29" fillId="12" borderId="8" xfId="0" applyNumberFormat="1" applyFont="1" applyFill="1" applyBorder="1" applyAlignment="1" applyProtection="1">
      <alignment horizontal="center" vertical="center"/>
    </xf>
    <xf numFmtId="17" fontId="29" fillId="8" borderId="6" xfId="0" applyNumberFormat="1" applyFont="1" applyFill="1" applyBorder="1" applyAlignment="1" applyProtection="1">
      <alignment horizontal="center"/>
    </xf>
    <xf numFmtId="165" fontId="29" fillId="11" borderId="8" xfId="0" applyNumberFormat="1" applyFont="1" applyFill="1" applyBorder="1" applyAlignment="1" applyProtection="1">
      <alignment horizontal="center" vertical="center"/>
    </xf>
    <xf numFmtId="165" fontId="29" fillId="9" borderId="6" xfId="0" applyNumberFormat="1" applyFont="1" applyFill="1" applyBorder="1" applyAlignment="1" applyProtection="1">
      <alignment horizontal="center" vertical="center"/>
    </xf>
    <xf numFmtId="165" fontId="29" fillId="10" borderId="6" xfId="0" applyNumberFormat="1" applyFont="1" applyFill="1" applyBorder="1" applyAlignment="1" applyProtection="1">
      <alignment horizontal="center" vertical="center"/>
    </xf>
    <xf numFmtId="165" fontId="29" fillId="7" borderId="6" xfId="0" applyNumberFormat="1" applyFont="1" applyFill="1" applyBorder="1" applyAlignment="1" applyProtection="1">
      <alignment horizontal="center" vertical="center"/>
    </xf>
    <xf numFmtId="0" fontId="29" fillId="3" borderId="8" xfId="0" applyNumberFormat="1" applyFont="1" applyFill="1" applyBorder="1" applyAlignment="1" applyProtection="1">
      <alignment horizontal="center" vertical="center"/>
    </xf>
    <xf numFmtId="0" fontId="29" fillId="3" borderId="6" xfId="0" applyNumberFormat="1" applyFont="1" applyFill="1" applyBorder="1" applyAlignment="1" applyProtection="1">
      <alignment vertical="center"/>
    </xf>
    <xf numFmtId="0" fontId="27" fillId="5" borderId="10" xfId="0" applyFont="1" applyFill="1" applyBorder="1" applyProtection="1"/>
    <xf numFmtId="0" fontId="29" fillId="3" borderId="6" xfId="0" applyFont="1" applyFill="1" applyBorder="1" applyAlignment="1" applyProtection="1">
      <alignment horizontal="left" vertical="center"/>
    </xf>
    <xf numFmtId="0" fontId="27" fillId="6" borderId="11" xfId="0" applyFont="1" applyFill="1" applyBorder="1" applyAlignment="1" applyProtection="1">
      <alignment horizontal="center" vertical="center"/>
    </xf>
    <xf numFmtId="10" fontId="23" fillId="0" borderId="5" xfId="10" applyNumberFormat="1" applyFont="1" applyBorder="1"/>
    <xf numFmtId="0" fontId="10" fillId="6" borderId="14" xfId="0" applyNumberFormat="1" applyFont="1" applyFill="1" applyBorder="1" applyAlignment="1" applyProtection="1">
      <alignment horizontal="center" vertical="center"/>
    </xf>
    <xf numFmtId="3" fontId="12" fillId="6" borderId="11" xfId="0" applyNumberFormat="1" applyFont="1" applyFill="1" applyBorder="1" applyAlignment="1" applyProtection="1">
      <alignment horizontal="right" vertical="center"/>
    </xf>
    <xf numFmtId="3" fontId="12" fillId="6" borderId="21" xfId="0" applyNumberFormat="1" applyFont="1" applyFill="1" applyBorder="1" applyProtection="1"/>
    <xf numFmtId="0" fontId="12" fillId="6" borderId="25" xfId="0" applyFont="1" applyFill="1" applyBorder="1" applyProtection="1"/>
    <xf numFmtId="3" fontId="12" fillId="6" borderId="11" xfId="0" applyNumberFormat="1" applyFont="1" applyFill="1" applyBorder="1" applyProtection="1"/>
    <xf numFmtId="1" fontId="10" fillId="6" borderId="11" xfId="0" applyNumberFormat="1" applyFont="1" applyFill="1" applyBorder="1" applyAlignment="1" applyProtection="1">
      <alignment horizontal="right" vertical="center"/>
    </xf>
    <xf numFmtId="3" fontId="10" fillId="6" borderId="11" xfId="0" applyNumberFormat="1" applyFont="1" applyFill="1" applyBorder="1" applyAlignment="1" applyProtection="1">
      <alignment horizontal="right" vertical="center"/>
      <protection locked="0"/>
    </xf>
    <xf numFmtId="3" fontId="10" fillId="6" borderId="40" xfId="0" applyNumberFormat="1" applyFont="1" applyFill="1" applyBorder="1" applyAlignment="1" applyProtection="1">
      <alignment horizontal="right" vertical="center"/>
      <protection locked="0"/>
    </xf>
    <xf numFmtId="10" fontId="12" fillId="6" borderId="11" xfId="10" applyNumberFormat="1" applyFont="1" applyFill="1" applyBorder="1" applyAlignment="1" applyProtection="1">
      <alignment horizontal="right" vertical="center"/>
    </xf>
    <xf numFmtId="3" fontId="12" fillId="6" borderId="11" xfId="0" applyNumberFormat="1" applyFont="1" applyFill="1" applyBorder="1" applyAlignment="1" applyProtection="1">
      <alignment horizontal="right"/>
    </xf>
    <xf numFmtId="0" fontId="10" fillId="6" borderId="15" xfId="0" applyNumberFormat="1" applyFont="1" applyFill="1" applyBorder="1" applyAlignment="1" applyProtection="1">
      <alignment horizontal="right" vertical="center"/>
    </xf>
    <xf numFmtId="3" fontId="12" fillId="6" borderId="25" xfId="0" applyNumberFormat="1" applyFont="1" applyFill="1" applyBorder="1" applyProtection="1"/>
    <xf numFmtId="3" fontId="12" fillId="6" borderId="5" xfId="0" applyNumberFormat="1" applyFont="1" applyFill="1" applyBorder="1" applyProtection="1"/>
    <xf numFmtId="3" fontId="10" fillId="6" borderId="12" xfId="0" applyNumberFormat="1" applyFont="1" applyFill="1" applyBorder="1" applyAlignment="1" applyProtection="1">
      <alignment horizontal="right" vertical="center"/>
      <protection locked="0"/>
    </xf>
    <xf numFmtId="0" fontId="10" fillId="6" borderId="17" xfId="0" applyNumberFormat="1" applyFont="1" applyFill="1" applyBorder="1" applyAlignment="1" applyProtection="1">
      <alignment horizontal="right" vertical="center"/>
    </xf>
    <xf numFmtId="3" fontId="10" fillId="6" borderId="17" xfId="0" applyNumberFormat="1" applyFont="1" applyFill="1" applyBorder="1" applyAlignment="1" applyProtection="1">
      <alignment horizontal="right" vertical="center"/>
      <protection locked="0"/>
    </xf>
    <xf numFmtId="2" fontId="10" fillId="6" borderId="21" xfId="0" applyNumberFormat="1" applyFont="1" applyFill="1" applyBorder="1" applyProtection="1"/>
    <xf numFmtId="0" fontId="12" fillId="6" borderId="12" xfId="0" applyFont="1" applyFill="1" applyBorder="1" applyProtection="1"/>
    <xf numFmtId="0" fontId="28" fillId="6" borderId="0" xfId="0" applyFont="1" applyFill="1" applyProtection="1"/>
    <xf numFmtId="3" fontId="10" fillId="6" borderId="21" xfId="0" applyNumberFormat="1" applyFont="1" applyFill="1" applyBorder="1" applyProtection="1"/>
    <xf numFmtId="0" fontId="9" fillId="0" borderId="0" xfId="0" applyFont="1"/>
    <xf numFmtId="0" fontId="12" fillId="6" borderId="11" xfId="0" applyFont="1" applyFill="1" applyBorder="1" applyAlignment="1" applyProtection="1">
      <alignment horizontal="right"/>
    </xf>
    <xf numFmtId="0" fontId="10" fillId="6" borderId="11" xfId="0" applyFont="1" applyFill="1" applyBorder="1" applyAlignment="1" applyProtection="1">
      <alignment horizontal="center"/>
    </xf>
    <xf numFmtId="0" fontId="27" fillId="5" borderId="5" xfId="0" applyFont="1" applyFill="1" applyBorder="1" applyProtection="1"/>
    <xf numFmtId="0" fontId="27" fillId="5" borderId="0" xfId="0" applyFont="1" applyFill="1" applyBorder="1" applyProtection="1"/>
    <xf numFmtId="3" fontId="27" fillId="6" borderId="11" xfId="0" applyNumberFormat="1" applyFont="1" applyFill="1" applyBorder="1" applyAlignment="1" applyProtection="1">
      <alignment horizontal="right" vertical="center"/>
    </xf>
    <xf numFmtId="0" fontId="27" fillId="5" borderId="1" xfId="0" applyFont="1" applyFill="1" applyBorder="1" applyProtection="1"/>
    <xf numFmtId="3" fontId="27" fillId="5" borderId="1" xfId="0" applyNumberFormat="1" applyFont="1" applyFill="1" applyBorder="1" applyAlignment="1" applyProtection="1">
      <alignment horizontal="right" vertical="center"/>
    </xf>
    <xf numFmtId="3" fontId="27" fillId="5" borderId="5" xfId="0" applyNumberFormat="1" applyFont="1" applyFill="1" applyBorder="1" applyAlignment="1" applyProtection="1">
      <alignment horizontal="right" vertical="center"/>
    </xf>
    <xf numFmtId="3" fontId="27" fillId="5" borderId="0" xfId="0" applyNumberFormat="1" applyFont="1" applyFill="1" applyBorder="1" applyAlignment="1" applyProtection="1">
      <alignment horizontal="right" vertical="center"/>
    </xf>
    <xf numFmtId="0" fontId="29" fillId="3" borderId="13" xfId="0" applyFont="1" applyFill="1" applyBorder="1" applyAlignment="1" applyProtection="1">
      <alignment horizontal="left" vertical="center"/>
    </xf>
    <xf numFmtId="0" fontId="27" fillId="5" borderId="25" xfId="0" applyFont="1" applyFill="1" applyBorder="1" applyProtection="1"/>
    <xf numFmtId="0" fontId="27" fillId="5" borderId="12" xfId="0" applyFont="1" applyFill="1" applyBorder="1" applyProtection="1"/>
    <xf numFmtId="0" fontId="29" fillId="3" borderId="11" xfId="0" applyFont="1" applyFill="1" applyBorder="1" applyAlignment="1" applyProtection="1">
      <alignment horizontal="center" vertical="center"/>
    </xf>
    <xf numFmtId="0" fontId="29" fillId="3" borderId="26" xfId="0" applyFont="1" applyFill="1" applyBorder="1" applyAlignment="1" applyProtection="1">
      <alignment horizontal="left" vertical="center"/>
    </xf>
    <xf numFmtId="0" fontId="28" fillId="0" borderId="0" xfId="0" applyFont="1" applyAlignment="1" applyProtection="1">
      <alignment horizontal="center"/>
    </xf>
    <xf numFmtId="0" fontId="12" fillId="3" borderId="20" xfId="0" applyNumberFormat="1" applyFont="1" applyFill="1" applyBorder="1" applyAlignment="1" applyProtection="1">
      <alignment horizontal="center" vertical="center"/>
    </xf>
    <xf numFmtId="165" fontId="12" fillId="8" borderId="13" xfId="0" applyNumberFormat="1" applyFont="1" applyFill="1" applyBorder="1" applyAlignment="1" applyProtection="1">
      <alignment horizontal="center" vertical="center"/>
    </xf>
    <xf numFmtId="0" fontId="12" fillId="3" borderId="23" xfId="0" applyNumberFormat="1" applyFont="1" applyFill="1" applyBorder="1" applyAlignment="1" applyProtection="1">
      <alignment horizontal="center" vertical="center"/>
    </xf>
    <xf numFmtId="0" fontId="10" fillId="5" borderId="23" xfId="0" applyNumberFormat="1" applyFont="1" applyFill="1" applyBorder="1" applyAlignment="1" applyProtection="1">
      <alignment vertical="center"/>
    </xf>
    <xf numFmtId="0" fontId="10" fillId="6" borderId="42" xfId="0" applyNumberFormat="1" applyFont="1" applyFill="1" applyBorder="1" applyAlignment="1" applyProtection="1">
      <alignment horizontal="center" vertical="center"/>
    </xf>
    <xf numFmtId="0" fontId="9" fillId="6" borderId="0" xfId="0" applyFont="1" applyFill="1"/>
    <xf numFmtId="0" fontId="10" fillId="6" borderId="20" xfId="0" applyNumberFormat="1" applyFont="1" applyFill="1" applyBorder="1" applyAlignment="1" applyProtection="1">
      <alignment horizontal="center" vertical="center"/>
    </xf>
    <xf numFmtId="1" fontId="10" fillId="6" borderId="21" xfId="0" applyNumberFormat="1" applyFont="1" applyFill="1" applyBorder="1" applyProtection="1"/>
    <xf numFmtId="3" fontId="12" fillId="6" borderId="7" xfId="0" applyNumberFormat="1" applyFont="1" applyFill="1" applyBorder="1" applyAlignment="1" applyProtection="1">
      <alignment horizontal="right" vertical="center"/>
    </xf>
    <xf numFmtId="3" fontId="12" fillId="6" borderId="43" xfId="0" applyNumberFormat="1" applyFont="1" applyFill="1" applyBorder="1" applyProtection="1"/>
    <xf numFmtId="0" fontId="10" fillId="6" borderId="5" xfId="0" applyNumberFormat="1" applyFont="1" applyFill="1" applyBorder="1" applyAlignment="1" applyProtection="1">
      <alignment horizontal="right" vertical="center"/>
    </xf>
    <xf numFmtId="0" fontId="12" fillId="3" borderId="24" xfId="0" applyNumberFormat="1" applyFont="1" applyFill="1" applyBorder="1" applyAlignment="1" applyProtection="1">
      <alignment vertical="center"/>
    </xf>
    <xf numFmtId="0" fontId="12" fillId="3" borderId="20" xfId="0" applyFont="1" applyFill="1" applyBorder="1" applyAlignment="1" applyProtection="1">
      <alignment horizontal="center" vertical="center"/>
    </xf>
    <xf numFmtId="0" fontId="10" fillId="6" borderId="20" xfId="0" applyFont="1" applyFill="1" applyBorder="1" applyAlignment="1" applyProtection="1">
      <alignment horizontal="center" vertical="center"/>
    </xf>
    <xf numFmtId="0" fontId="12" fillId="6" borderId="7" xfId="0" applyFont="1" applyFill="1" applyBorder="1" applyAlignment="1" applyProtection="1">
      <alignment horizontal="right"/>
    </xf>
    <xf numFmtId="2" fontId="10" fillId="6" borderId="7" xfId="0" applyNumberFormat="1" applyFont="1" applyFill="1" applyBorder="1" applyAlignment="1" applyProtection="1">
      <alignment horizontal="right"/>
    </xf>
    <xf numFmtId="3" fontId="10" fillId="6" borderId="7" xfId="0" applyNumberFormat="1" applyFont="1" applyFill="1" applyBorder="1" applyAlignment="1" applyProtection="1">
      <alignment horizontal="right" vertical="center"/>
    </xf>
    <xf numFmtId="10" fontId="10" fillId="6" borderId="21" xfId="10" applyNumberFormat="1" applyFont="1" applyFill="1" applyBorder="1" applyProtection="1"/>
    <xf numFmtId="0" fontId="19" fillId="5" borderId="13" xfId="0" applyFont="1" applyFill="1" applyBorder="1" applyProtection="1"/>
    <xf numFmtId="0" fontId="10" fillId="5" borderId="39" xfId="0" applyFont="1" applyFill="1" applyBorder="1" applyProtection="1"/>
    <xf numFmtId="0" fontId="10" fillId="6" borderId="0" xfId="0" applyFont="1" applyFill="1" applyProtection="1"/>
    <xf numFmtId="0" fontId="10" fillId="6" borderId="20" xfId="0" applyFont="1" applyFill="1" applyBorder="1" applyAlignment="1" applyProtection="1">
      <alignment horizontal="center"/>
    </xf>
    <xf numFmtId="0" fontId="12" fillId="6" borderId="43" xfId="0" applyFont="1" applyFill="1" applyBorder="1" applyProtection="1"/>
    <xf numFmtId="0" fontId="12" fillId="3" borderId="40" xfId="0" applyFont="1" applyFill="1" applyBorder="1" applyAlignment="1" applyProtection="1">
      <alignment horizontal="left" vertical="center"/>
    </xf>
    <xf numFmtId="0" fontId="27" fillId="5" borderId="5" xfId="0" applyFont="1" applyFill="1" applyBorder="1" applyAlignment="1" applyProtection="1">
      <alignment horizontal="right"/>
    </xf>
    <xf numFmtId="0" fontId="27" fillId="6" borderId="21" xfId="0" applyFont="1" applyFill="1" applyBorder="1" applyAlignment="1" applyProtection="1">
      <alignment horizontal="center"/>
    </xf>
    <xf numFmtId="0" fontId="27" fillId="6" borderId="21" xfId="0" applyFont="1" applyFill="1" applyBorder="1" applyAlignment="1" applyProtection="1">
      <alignment horizontal="right"/>
    </xf>
    <xf numFmtId="3" fontId="29" fillId="6" borderId="11" xfId="0" applyNumberFormat="1" applyFont="1" applyFill="1" applyBorder="1" applyAlignment="1" applyProtection="1">
      <alignment horizontal="right"/>
    </xf>
    <xf numFmtId="0" fontId="29" fillId="6" borderId="21" xfId="0" applyFont="1" applyFill="1" applyBorder="1" applyProtection="1"/>
    <xf numFmtId="0" fontId="29" fillId="6" borderId="12" xfId="0" applyFont="1" applyFill="1" applyBorder="1" applyProtection="1"/>
    <xf numFmtId="0" fontId="29" fillId="6" borderId="5" xfId="0" applyFont="1" applyFill="1" applyBorder="1" applyProtection="1"/>
    <xf numFmtId="0" fontId="29" fillId="6" borderId="25" xfId="0" applyFont="1" applyFill="1" applyBorder="1" applyProtection="1"/>
    <xf numFmtId="0" fontId="27" fillId="6" borderId="14" xfId="0" applyNumberFormat="1" applyFont="1" applyFill="1" applyBorder="1" applyAlignment="1" applyProtection="1">
      <alignment horizontal="center" vertical="center"/>
    </xf>
    <xf numFmtId="3" fontId="29" fillId="6" borderId="5" xfId="0" applyNumberFormat="1" applyFont="1" applyFill="1" applyBorder="1" applyProtection="1"/>
    <xf numFmtId="0" fontId="29" fillId="6" borderId="43" xfId="0" applyFont="1" applyFill="1" applyBorder="1" applyProtection="1"/>
    <xf numFmtId="0" fontId="27" fillId="6" borderId="11" xfId="0" applyNumberFormat="1" applyFont="1" applyFill="1" applyBorder="1" applyAlignment="1" applyProtection="1">
      <alignment horizontal="center" vertical="center"/>
    </xf>
    <xf numFmtId="3" fontId="29" fillId="6" borderId="21" xfId="0" applyNumberFormat="1" applyFont="1" applyFill="1" applyBorder="1" applyProtection="1"/>
    <xf numFmtId="0" fontId="27" fillId="6" borderId="7" xfId="0" applyNumberFormat="1" applyFont="1" applyFill="1" applyBorder="1" applyAlignment="1" applyProtection="1">
      <alignment horizontal="right" vertical="center"/>
    </xf>
    <xf numFmtId="1" fontId="27" fillId="6" borderId="11" xfId="0" applyNumberFormat="1" applyFont="1" applyFill="1" applyBorder="1" applyAlignment="1" applyProtection="1">
      <alignment horizontal="right" vertical="center"/>
    </xf>
    <xf numFmtId="0" fontId="27" fillId="6" borderId="18" xfId="0" applyNumberFormat="1" applyFont="1" applyFill="1" applyBorder="1" applyAlignment="1" applyProtection="1">
      <alignment horizontal="right" vertical="center"/>
    </xf>
    <xf numFmtId="10" fontId="27" fillId="6" borderId="11" xfId="10" applyNumberFormat="1" applyFont="1" applyFill="1" applyBorder="1" applyAlignment="1" applyProtection="1">
      <alignment horizontal="right" vertical="center"/>
    </xf>
    <xf numFmtId="2" fontId="27" fillId="6" borderId="21" xfId="0" applyNumberFormat="1" applyFont="1" applyFill="1" applyBorder="1" applyProtection="1"/>
    <xf numFmtId="2" fontId="27" fillId="6" borderId="12" xfId="0" applyNumberFormat="1" applyFont="1" applyFill="1" applyBorder="1" applyProtection="1"/>
    <xf numFmtId="2" fontId="27" fillId="6" borderId="5" xfId="0" applyNumberFormat="1" applyFont="1" applyFill="1" applyBorder="1" applyProtection="1"/>
    <xf numFmtId="2" fontId="27" fillId="6" borderId="25" xfId="0" applyNumberFormat="1" applyFont="1" applyFill="1" applyBorder="1" applyProtection="1"/>
    <xf numFmtId="2" fontId="27" fillId="6" borderId="11" xfId="0" applyNumberFormat="1" applyFont="1" applyFill="1" applyBorder="1" applyAlignment="1" applyProtection="1">
      <alignment horizontal="right"/>
    </xf>
    <xf numFmtId="0" fontId="27" fillId="6" borderId="11" xfId="0" applyFont="1" applyFill="1" applyBorder="1" applyAlignment="1" applyProtection="1">
      <alignment horizontal="center"/>
    </xf>
    <xf numFmtId="0" fontId="27" fillId="6" borderId="7" xfId="0" applyFont="1" applyFill="1" applyBorder="1" applyAlignment="1" applyProtection="1">
      <alignment horizontal="right"/>
    </xf>
    <xf numFmtId="3" fontId="0" fillId="0" borderId="0" xfId="0" applyNumberFormat="1"/>
    <xf numFmtId="9" fontId="23" fillId="0" borderId="5" xfId="10" applyFont="1" applyFill="1" applyBorder="1"/>
    <xf numFmtId="3" fontId="23" fillId="6" borderId="15" xfId="0" applyNumberFormat="1" applyFont="1" applyFill="1" applyBorder="1"/>
    <xf numFmtId="0" fontId="27" fillId="6" borderId="0" xfId="0" applyFont="1" applyFill="1" applyBorder="1" applyAlignment="1" applyProtection="1">
      <alignment horizontal="center" vertical="center"/>
    </xf>
    <xf numFmtId="0" fontId="27" fillId="6" borderId="0" xfId="0" applyFont="1" applyFill="1" applyBorder="1" applyAlignment="1" applyProtection="1">
      <alignment horizontal="right"/>
    </xf>
    <xf numFmtId="3" fontId="27" fillId="6" borderId="0" xfId="0" applyNumberFormat="1" applyFont="1" applyFill="1" applyBorder="1" applyAlignment="1" applyProtection="1">
      <alignment horizontal="right" vertical="center"/>
    </xf>
    <xf numFmtId="2" fontId="27" fillId="6" borderId="11" xfId="0" applyNumberFormat="1" applyFont="1" applyFill="1" applyBorder="1" applyAlignment="1" applyProtection="1">
      <alignment horizontal="center" vertical="center"/>
    </xf>
    <xf numFmtId="0" fontId="27" fillId="6" borderId="14" xfId="0" applyNumberFormat="1" applyFont="1" applyFill="1" applyBorder="1" applyAlignment="1" applyProtection="1">
      <alignment horizontal="right" vertical="center"/>
    </xf>
    <xf numFmtId="0" fontId="27" fillId="6" borderId="15" xfId="0" applyNumberFormat="1" applyFont="1" applyFill="1" applyBorder="1" applyAlignment="1" applyProtection="1">
      <alignment horizontal="right" vertical="center"/>
    </xf>
    <xf numFmtId="0" fontId="27" fillId="6" borderId="17" xfId="0" applyNumberFormat="1" applyFont="1" applyFill="1" applyBorder="1" applyAlignment="1" applyProtection="1">
      <alignment horizontal="right" vertical="center"/>
    </xf>
    <xf numFmtId="0" fontId="27" fillId="6" borderId="16" xfId="0" applyNumberFormat="1" applyFont="1" applyFill="1" applyBorder="1" applyAlignment="1" applyProtection="1">
      <alignment horizontal="right" vertical="center"/>
    </xf>
    <xf numFmtId="0" fontId="27" fillId="6" borderId="11" xfId="0" applyFont="1" applyFill="1" applyBorder="1" applyAlignment="1" applyProtection="1">
      <alignment horizontal="right" vertical="center"/>
    </xf>
    <xf numFmtId="0" fontId="29" fillId="6" borderId="24" xfId="0" applyFont="1" applyFill="1" applyBorder="1" applyAlignment="1" applyProtection="1">
      <alignment horizontal="right" vertical="center"/>
    </xf>
    <xf numFmtId="0" fontId="27" fillId="6" borderId="7" xfId="0" applyFont="1" applyFill="1" applyBorder="1" applyAlignment="1" applyProtection="1">
      <alignment horizontal="right" vertical="center"/>
    </xf>
    <xf numFmtId="0" fontId="27" fillId="6" borderId="16" xfId="0" applyFont="1" applyFill="1" applyBorder="1" applyAlignment="1" applyProtection="1">
      <alignment horizontal="right" vertical="center"/>
    </xf>
    <xf numFmtId="0" fontId="27" fillId="6" borderId="18" xfId="0" applyFont="1" applyFill="1" applyBorder="1" applyAlignment="1" applyProtection="1">
      <alignment horizontal="right" vertical="center"/>
    </xf>
    <xf numFmtId="3" fontId="13" fillId="0" borderId="0" xfId="0" applyNumberFormat="1" applyFont="1" applyProtection="1"/>
    <xf numFmtId="1" fontId="12" fillId="6" borderId="21" xfId="0" applyNumberFormat="1" applyFont="1" applyFill="1" applyBorder="1" applyProtection="1"/>
    <xf numFmtId="3" fontId="27" fillId="6" borderId="20" xfId="0" applyNumberFormat="1" applyFont="1" applyFill="1" applyBorder="1" applyAlignment="1" applyProtection="1">
      <alignment horizontal="right" vertical="center"/>
    </xf>
    <xf numFmtId="3" fontId="29" fillId="6" borderId="11" xfId="0" applyNumberFormat="1" applyFont="1" applyFill="1" applyBorder="1" applyAlignment="1" applyProtection="1">
      <alignment horizontal="right" vertical="center"/>
    </xf>
    <xf numFmtId="3" fontId="29" fillId="6" borderId="11" xfId="0" applyNumberFormat="1" applyFont="1" applyFill="1" applyBorder="1" applyProtection="1"/>
    <xf numFmtId="3" fontId="27" fillId="6" borderId="11" xfId="0" applyNumberFormat="1" applyFont="1" applyFill="1" applyBorder="1" applyAlignment="1" applyProtection="1">
      <alignment horizontal="right" vertical="center"/>
      <protection locked="0"/>
    </xf>
    <xf numFmtId="3" fontId="27" fillId="6" borderId="40" xfId="0" applyNumberFormat="1" applyFont="1" applyFill="1" applyBorder="1" applyAlignment="1" applyProtection="1">
      <alignment horizontal="right" vertical="center"/>
      <protection locked="0"/>
    </xf>
    <xf numFmtId="10" fontId="29" fillId="6" borderId="11" xfId="10" applyNumberFormat="1" applyFont="1" applyFill="1" applyBorder="1" applyAlignment="1" applyProtection="1">
      <alignment horizontal="right" vertical="center"/>
    </xf>
    <xf numFmtId="0" fontId="27" fillId="6" borderId="11" xfId="0" applyNumberFormat="1" applyFont="1" applyFill="1" applyBorder="1" applyAlignment="1" applyProtection="1">
      <alignment horizontal="right" vertical="center"/>
    </xf>
    <xf numFmtId="3" fontId="12" fillId="0" borderId="7" xfId="0" applyNumberFormat="1" applyFont="1" applyBorder="1" applyAlignment="1" applyProtection="1">
      <alignment horizontal="right"/>
    </xf>
    <xf numFmtId="17" fontId="12" fillId="14" borderId="8" xfId="0" applyNumberFormat="1" applyFont="1" applyFill="1" applyBorder="1" applyAlignment="1" applyProtection="1">
      <alignment horizontal="center"/>
    </xf>
    <xf numFmtId="165" fontId="30" fillId="13" borderId="44" xfId="0" applyNumberFormat="1" applyFont="1" applyFill="1" applyBorder="1" applyAlignment="1" applyProtection="1">
      <alignment horizontal="left" vertical="center"/>
    </xf>
    <xf numFmtId="17" fontId="29" fillId="13" borderId="45" xfId="0" applyNumberFormat="1" applyFont="1" applyFill="1" applyBorder="1" applyAlignment="1" applyProtection="1"/>
    <xf numFmtId="1" fontId="29" fillId="6" borderId="11" xfId="0" applyNumberFormat="1" applyFont="1" applyFill="1" applyBorder="1" applyAlignment="1" applyProtection="1">
      <alignment horizontal="right" vertical="center"/>
    </xf>
    <xf numFmtId="0" fontId="29" fillId="8" borderId="29" xfId="0" applyFont="1" applyFill="1" applyBorder="1" applyProtection="1"/>
    <xf numFmtId="1" fontId="27" fillId="6" borderId="21" xfId="0" applyNumberFormat="1" applyFont="1" applyFill="1" applyBorder="1" applyProtection="1"/>
    <xf numFmtId="0" fontId="12" fillId="6" borderId="16" xfId="0" applyNumberFormat="1" applyFont="1" applyFill="1" applyBorder="1" applyAlignment="1" applyProtection="1">
      <alignment horizontal="right" vertical="center"/>
    </xf>
    <xf numFmtId="0" fontId="12" fillId="6" borderId="15" xfId="0" applyNumberFormat="1" applyFont="1" applyFill="1" applyBorder="1" applyAlignment="1" applyProtection="1">
      <alignment horizontal="right" vertical="center"/>
    </xf>
    <xf numFmtId="0" fontId="12" fillId="6" borderId="7" xfId="0" applyNumberFormat="1" applyFont="1" applyFill="1" applyBorder="1" applyAlignment="1" applyProtection="1">
      <alignment horizontal="right" vertical="center"/>
    </xf>
    <xf numFmtId="0" fontId="12" fillId="6" borderId="6" xfId="0" applyFont="1" applyFill="1" applyBorder="1" applyAlignment="1" applyProtection="1">
      <alignment horizontal="right" vertical="center"/>
    </xf>
    <xf numFmtId="0" fontId="10" fillId="6" borderId="18" xfId="0" applyFont="1" applyFill="1" applyBorder="1" applyAlignment="1" applyProtection="1">
      <alignment horizontal="right"/>
    </xf>
    <xf numFmtId="3" fontId="24" fillId="0" borderId="5" xfId="0" applyNumberFormat="1" applyFont="1" applyBorder="1"/>
    <xf numFmtId="0" fontId="14" fillId="4" borderId="8" xfId="0" applyFont="1" applyFill="1" applyBorder="1" applyAlignment="1">
      <alignment horizontal="center"/>
    </xf>
    <xf numFmtId="0" fontId="14" fillId="4" borderId="46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17" fontId="23" fillId="0" borderId="5" xfId="0" quotePrefix="1" applyNumberFormat="1" applyFont="1" applyBorder="1" applyAlignment="1">
      <alignment horizontal="left"/>
    </xf>
    <xf numFmtId="17" fontId="12" fillId="8" borderId="8" xfId="0" applyNumberFormat="1" applyFont="1" applyFill="1" applyBorder="1" applyAlignment="1" applyProtection="1">
      <alignment horizontal="center"/>
    </xf>
    <xf numFmtId="17" fontId="12" fillId="8" borderId="41" xfId="0" applyNumberFormat="1" applyFont="1" applyFill="1" applyBorder="1" applyAlignment="1" applyProtection="1"/>
    <xf numFmtId="165" fontId="12" fillId="5" borderId="7" xfId="0" applyNumberFormat="1" applyFont="1" applyFill="1" applyBorder="1" applyAlignment="1" applyProtection="1">
      <alignment horizontal="center" vertical="center"/>
    </xf>
    <xf numFmtId="0" fontId="23" fillId="0" borderId="9" xfId="0" applyFont="1" applyBorder="1"/>
    <xf numFmtId="10" fontId="23" fillId="0" borderId="47" xfId="10" applyNumberFormat="1" applyFont="1" applyBorder="1"/>
    <xf numFmtId="10" fontId="23" fillId="0" borderId="7" xfId="10" applyNumberFormat="1" applyFont="1" applyBorder="1"/>
    <xf numFmtId="3" fontId="23" fillId="0" borderId="19" xfId="0" applyNumberFormat="1" applyFont="1" applyBorder="1"/>
    <xf numFmtId="0" fontId="31" fillId="0" borderId="0" xfId="0" applyNumberFormat="1" applyFont="1" applyFill="1" applyBorder="1" applyAlignment="1" applyProtection="1">
      <alignment vertical="center"/>
    </xf>
    <xf numFmtId="0" fontId="31" fillId="6" borderId="0" xfId="0" applyNumberFormat="1" applyFont="1" applyFill="1" applyBorder="1" applyAlignment="1" applyProtection="1">
      <alignment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Border="1" applyProtection="1"/>
    <xf numFmtId="0" fontId="29" fillId="3" borderId="26" xfId="0" applyNumberFormat="1" applyFont="1" applyFill="1" applyBorder="1" applyAlignment="1" applyProtection="1">
      <alignment horizontal="center" vertical="center"/>
    </xf>
    <xf numFmtId="0" fontId="29" fillId="3" borderId="26" xfId="0" applyNumberFormat="1" applyFont="1" applyFill="1" applyBorder="1" applyAlignment="1" applyProtection="1">
      <alignment vertical="center"/>
    </xf>
    <xf numFmtId="0" fontId="27" fillId="5" borderId="29" xfId="0" applyFont="1" applyFill="1" applyBorder="1" applyProtection="1"/>
    <xf numFmtId="0" fontId="27" fillId="5" borderId="28" xfId="0" applyFont="1" applyFill="1" applyBorder="1" applyProtection="1"/>
    <xf numFmtId="0" fontId="29" fillId="3" borderId="13" xfId="0" applyNumberFormat="1" applyFont="1" applyFill="1" applyBorder="1" applyAlignment="1" applyProtection="1">
      <alignment horizontal="center" vertical="center"/>
    </xf>
    <xf numFmtId="0" fontId="29" fillId="8" borderId="3" xfId="0" applyFont="1" applyFill="1" applyBorder="1" applyProtection="1"/>
    <xf numFmtId="17" fontId="29" fillId="13" borderId="3" xfId="0" applyNumberFormat="1" applyFont="1" applyFill="1" applyBorder="1" applyAlignment="1" applyProtection="1"/>
    <xf numFmtId="17" fontId="29" fillId="8" borderId="8" xfId="0" applyNumberFormat="1" applyFont="1" applyFill="1" applyBorder="1" applyAlignment="1" applyProtection="1">
      <alignment horizontal="center"/>
    </xf>
    <xf numFmtId="17" fontId="29" fillId="10" borderId="6" xfId="0" applyNumberFormat="1" applyFont="1" applyFill="1" applyBorder="1" applyAlignment="1" applyProtection="1">
      <alignment horizontal="center"/>
    </xf>
    <xf numFmtId="17" fontId="29" fillId="7" borderId="6" xfId="0" applyNumberFormat="1" applyFont="1" applyFill="1" applyBorder="1" applyAlignment="1" applyProtection="1">
      <alignment horizontal="center"/>
    </xf>
    <xf numFmtId="0" fontId="29" fillId="3" borderId="40" xfId="0" applyNumberFormat="1" applyFont="1" applyFill="1" applyBorder="1" applyAlignment="1" applyProtection="1">
      <alignment horizontal="center" vertical="center"/>
    </xf>
    <xf numFmtId="165" fontId="29" fillId="5" borderId="40" xfId="0" applyNumberFormat="1" applyFont="1" applyFill="1" applyBorder="1" applyAlignment="1" applyProtection="1">
      <alignment horizontal="center" vertical="center"/>
    </xf>
    <xf numFmtId="0" fontId="29" fillId="8" borderId="48" xfId="0" applyFont="1" applyFill="1" applyBorder="1" applyProtection="1"/>
    <xf numFmtId="0" fontId="32" fillId="0" borderId="8" xfId="0" applyNumberFormat="1" applyFont="1" applyFill="1" applyBorder="1" applyAlignment="1" applyProtection="1">
      <alignment horizontal="left" vertical="center"/>
    </xf>
    <xf numFmtId="0" fontId="12" fillId="3" borderId="42" xfId="0" applyNumberFormat="1" applyFont="1" applyFill="1" applyBorder="1" applyAlignment="1" applyProtection="1">
      <alignment horizontal="center" vertical="center"/>
    </xf>
    <xf numFmtId="0" fontId="12" fillId="3" borderId="16" xfId="0" applyNumberFormat="1" applyFont="1" applyFill="1" applyBorder="1" applyAlignment="1" applyProtection="1">
      <alignment horizontal="center" vertical="center"/>
    </xf>
    <xf numFmtId="0" fontId="9" fillId="0" borderId="8" xfId="0" applyFont="1" applyBorder="1"/>
    <xf numFmtId="0" fontId="12" fillId="5" borderId="6" xfId="0" applyNumberFormat="1" applyFont="1" applyFill="1" applyBorder="1" applyAlignment="1" applyProtection="1">
      <alignment vertical="center"/>
    </xf>
    <xf numFmtId="17" fontId="11" fillId="17" borderId="0" xfId="0" applyNumberFormat="1" applyFont="1" applyFill="1" applyBorder="1" applyAlignment="1" applyProtection="1">
      <alignment horizontal="left" vertical="center"/>
    </xf>
    <xf numFmtId="0" fontId="17" fillId="17" borderId="0" xfId="0" applyNumberFormat="1" applyFont="1" applyFill="1" applyBorder="1" applyAlignment="1" applyProtection="1">
      <alignment horizontal="right" vertical="center"/>
    </xf>
    <xf numFmtId="0" fontId="32" fillId="17" borderId="46" xfId="0" applyNumberFormat="1" applyFont="1" applyFill="1" applyBorder="1" applyAlignment="1" applyProtection="1">
      <alignment horizontal="right" vertical="center"/>
    </xf>
    <xf numFmtId="17" fontId="31" fillId="17" borderId="41" xfId="0" applyNumberFormat="1" applyFont="1" applyFill="1" applyBorder="1" applyAlignment="1" applyProtection="1">
      <alignment horizontal="left" vertical="center"/>
    </xf>
    <xf numFmtId="0" fontId="11" fillId="17" borderId="46" xfId="0" applyNumberFormat="1" applyFont="1" applyFill="1" applyBorder="1" applyAlignment="1" applyProtection="1">
      <alignment horizontal="right" vertical="center"/>
    </xf>
    <xf numFmtId="17" fontId="11" fillId="17" borderId="41" xfId="0" applyNumberFormat="1" applyFont="1" applyFill="1" applyBorder="1" applyAlignment="1" applyProtection="1">
      <alignment horizontal="left" vertical="center"/>
    </xf>
    <xf numFmtId="166" fontId="23" fillId="0" borderId="47" xfId="10" applyNumberFormat="1" applyFont="1" applyBorder="1"/>
    <xf numFmtId="3" fontId="23" fillId="0" borderId="18" xfId="0" applyNumberFormat="1" applyFont="1" applyBorder="1"/>
    <xf numFmtId="10" fontId="23" fillId="0" borderId="10" xfId="10" applyNumberFormat="1" applyFont="1" applyBorder="1"/>
    <xf numFmtId="0" fontId="24" fillId="0" borderId="8" xfId="0" applyFont="1" applyFill="1" applyBorder="1"/>
    <xf numFmtId="3" fontId="24" fillId="0" borderId="6" xfId="0" applyNumberFormat="1" applyFont="1" applyBorder="1"/>
    <xf numFmtId="10" fontId="23" fillId="0" borderId="41" xfId="0" applyNumberFormat="1" applyFont="1" applyBorder="1"/>
    <xf numFmtId="0" fontId="23" fillId="0" borderId="9" xfId="0" applyFont="1" applyFill="1" applyBorder="1"/>
    <xf numFmtId="166" fontId="23" fillId="0" borderId="50" xfId="10" applyNumberFormat="1" applyFont="1" applyBorder="1"/>
    <xf numFmtId="3" fontId="23" fillId="6" borderId="5" xfId="0" applyNumberFormat="1" applyFont="1" applyFill="1" applyBorder="1"/>
    <xf numFmtId="3" fontId="23" fillId="0" borderId="51" xfId="0" applyNumberFormat="1" applyFont="1" applyBorder="1"/>
    <xf numFmtId="3" fontId="23" fillId="6" borderId="51" xfId="0" applyNumberFormat="1" applyFont="1" applyFill="1" applyBorder="1"/>
    <xf numFmtId="3" fontId="24" fillId="0" borderId="33" xfId="0" applyNumberFormat="1" applyFont="1" applyBorder="1"/>
    <xf numFmtId="3" fontId="24" fillId="0" borderId="27" xfId="0" applyNumberFormat="1" applyFont="1" applyBorder="1"/>
    <xf numFmtId="3" fontId="23" fillId="0" borderId="22" xfId="0" applyNumberFormat="1" applyFont="1" applyBorder="1"/>
    <xf numFmtId="3" fontId="23" fillId="6" borderId="47" xfId="0" applyNumberFormat="1" applyFont="1" applyFill="1" applyBorder="1"/>
    <xf numFmtId="3" fontId="23" fillId="6" borderId="3" xfId="0" applyNumberFormat="1" applyFont="1" applyFill="1" applyBorder="1"/>
    <xf numFmtId="3" fontId="23" fillId="0" borderId="52" xfId="0" applyNumberFormat="1" applyFont="1" applyBorder="1"/>
    <xf numFmtId="3" fontId="23" fillId="0" borderId="53" xfId="0" applyNumberFormat="1" applyFont="1" applyBorder="1"/>
    <xf numFmtId="3" fontId="24" fillId="0" borderId="8" xfId="0" applyNumberFormat="1" applyFont="1" applyBorder="1"/>
    <xf numFmtId="166" fontId="23" fillId="0" borderId="6" xfId="0" applyNumberFormat="1" applyFont="1" applyBorder="1"/>
    <xf numFmtId="166" fontId="23" fillId="0" borderId="35" xfId="10" applyNumberFormat="1" applyFont="1" applyBorder="1"/>
    <xf numFmtId="0" fontId="33" fillId="0" borderId="0" xfId="0" applyFont="1"/>
    <xf numFmtId="167" fontId="12" fillId="0" borderId="7" xfId="15" applyNumberFormat="1" applyFont="1" applyFill="1" applyBorder="1" applyAlignment="1" applyProtection="1">
      <alignment horizontal="right" vertical="center"/>
    </xf>
    <xf numFmtId="167" fontId="10" fillId="0" borderId="7" xfId="15" applyNumberFormat="1" applyFont="1" applyFill="1" applyBorder="1" applyAlignment="1" applyProtection="1">
      <alignment horizontal="right" vertical="center"/>
    </xf>
    <xf numFmtId="167" fontId="12" fillId="0" borderId="7" xfId="15" applyNumberFormat="1" applyFont="1" applyBorder="1" applyAlignment="1" applyProtection="1">
      <alignment horizontal="right"/>
    </xf>
    <xf numFmtId="167" fontId="12" fillId="0" borderId="7" xfId="15" applyNumberFormat="1" applyFont="1" applyBorder="1" applyProtection="1"/>
    <xf numFmtId="167" fontId="10" fillId="6" borderId="7" xfId="15" applyNumberFormat="1" applyFont="1" applyFill="1" applyBorder="1" applyAlignment="1" applyProtection="1">
      <alignment horizontal="right" vertical="center"/>
    </xf>
    <xf numFmtId="167" fontId="10" fillId="0" borderId="7" xfId="15" applyNumberFormat="1" applyFont="1" applyBorder="1" applyProtection="1"/>
    <xf numFmtId="167" fontId="10" fillId="0" borderId="7" xfId="15" applyNumberFormat="1" applyFont="1" applyFill="1" applyBorder="1" applyProtection="1"/>
    <xf numFmtId="3" fontId="28" fillId="6" borderId="0" xfId="0" applyNumberFormat="1" applyFont="1" applyFill="1" applyProtection="1"/>
    <xf numFmtId="0" fontId="27" fillId="0" borderId="7" xfId="0" applyFont="1" applyFill="1" applyBorder="1" applyAlignment="1" applyProtection="1">
      <alignment horizontal="right"/>
    </xf>
    <xf numFmtId="2" fontId="10" fillId="0" borderId="20" xfId="0" applyNumberFormat="1" applyFont="1" applyBorder="1" applyAlignment="1" applyProtection="1">
      <alignment horizontal="center" vertical="center"/>
    </xf>
    <xf numFmtId="0" fontId="24" fillId="0" borderId="0" xfId="0" applyFont="1" applyFill="1" applyBorder="1"/>
    <xf numFmtId="3" fontId="24" fillId="0" borderId="0" xfId="0" applyNumberFormat="1" applyFont="1" applyBorder="1"/>
    <xf numFmtId="166" fontId="23" fillId="0" borderId="0" xfId="0" applyNumberFormat="1" applyFont="1" applyBorder="1"/>
    <xf numFmtId="0" fontId="24" fillId="2" borderId="19" xfId="0" applyFont="1" applyFill="1" applyBorder="1" applyAlignment="1">
      <alignment horizontal="center" wrapText="1"/>
    </xf>
    <xf numFmtId="2" fontId="10" fillId="0" borderId="0" xfId="0" applyNumberFormat="1" applyFont="1" applyAlignment="1" applyProtection="1">
      <alignment horizontal="center"/>
    </xf>
    <xf numFmtId="0" fontId="24" fillId="12" borderId="5" xfId="0" applyFont="1" applyFill="1" applyBorder="1" applyAlignment="1">
      <alignment horizontal="center"/>
    </xf>
    <xf numFmtId="0" fontId="24" fillId="12" borderId="5" xfId="0" quotePrefix="1" applyFont="1" applyFill="1" applyBorder="1" applyAlignment="1">
      <alignment horizontal="center"/>
    </xf>
    <xf numFmtId="165" fontId="24" fillId="12" borderId="5" xfId="0" quotePrefix="1" applyNumberFormat="1" applyFont="1" applyFill="1" applyBorder="1" applyAlignment="1">
      <alignment horizontal="center"/>
    </xf>
    <xf numFmtId="0" fontId="10" fillId="0" borderId="7" xfId="0" applyFont="1" applyBorder="1" applyAlignment="1" applyProtection="1">
      <alignment horizontal="right"/>
    </xf>
    <xf numFmtId="3" fontId="10" fillId="0" borderId="7" xfId="0" applyNumberFormat="1" applyFont="1" applyBorder="1" applyAlignment="1" applyProtection="1">
      <alignment horizontal="right"/>
    </xf>
    <xf numFmtId="0" fontId="10" fillId="0" borderId="7" xfId="0" applyFont="1" applyFill="1" applyBorder="1" applyAlignment="1" applyProtection="1">
      <alignment horizontal="right"/>
    </xf>
    <xf numFmtId="17" fontId="29" fillId="8" borderId="46" xfId="0" applyNumberFormat="1" applyFont="1" applyFill="1" applyBorder="1" applyAlignment="1" applyProtection="1"/>
    <xf numFmtId="0" fontId="29" fillId="6" borderId="63" xfId="0" applyFont="1" applyFill="1" applyBorder="1" applyProtection="1"/>
    <xf numFmtId="2" fontId="27" fillId="6" borderId="63" xfId="0" applyNumberFormat="1" applyFont="1" applyFill="1" applyBorder="1" applyProtection="1"/>
    <xf numFmtId="0" fontId="27" fillId="5" borderId="20" xfId="0" applyFont="1" applyFill="1" applyBorder="1" applyProtection="1"/>
    <xf numFmtId="2" fontId="10" fillId="6" borderId="11" xfId="0" applyNumberFormat="1" applyFont="1" applyFill="1" applyBorder="1" applyAlignment="1" applyProtection="1">
      <alignment horizontal="right"/>
    </xf>
    <xf numFmtId="0" fontId="27" fillId="0" borderId="0" xfId="0" applyFont="1" applyBorder="1" applyProtection="1"/>
    <xf numFmtId="0" fontId="27" fillId="6" borderId="0" xfId="0" applyFont="1" applyFill="1" applyBorder="1" applyProtection="1"/>
    <xf numFmtId="0" fontId="28" fillId="6" borderId="0" xfId="0" applyFont="1" applyFill="1" applyBorder="1" applyProtection="1"/>
    <xf numFmtId="0" fontId="5" fillId="0" borderId="0" xfId="124" applyNumberFormat="1"/>
    <xf numFmtId="43" fontId="10" fillId="0" borderId="0" xfId="0" applyNumberFormat="1" applyFont="1" applyProtection="1"/>
    <xf numFmtId="3" fontId="27" fillId="0" borderId="5" xfId="0" applyNumberFormat="1" applyFont="1" applyFill="1" applyBorder="1" applyAlignment="1" applyProtection="1">
      <alignment horizontal="right" vertical="center"/>
      <protection locked="0"/>
    </xf>
    <xf numFmtId="1" fontId="27" fillId="0" borderId="25" xfId="0" applyNumberFormat="1" applyFont="1" applyFill="1" applyBorder="1" applyProtection="1"/>
    <xf numFmtId="1" fontId="27" fillId="6" borderId="11" xfId="171" applyNumberFormat="1" applyFont="1" applyFill="1" applyBorder="1" applyAlignment="1" applyProtection="1">
      <alignment horizontal="right" vertical="center"/>
    </xf>
    <xf numFmtId="3" fontId="27" fillId="0" borderId="12" xfId="0" applyNumberFormat="1" applyFont="1" applyFill="1" applyBorder="1" applyAlignment="1" applyProtection="1">
      <alignment horizontal="right" vertical="center"/>
      <protection locked="0"/>
    </xf>
    <xf numFmtId="3" fontId="27" fillId="0" borderId="40" xfId="0" applyNumberFormat="1" applyFont="1" applyFill="1" applyBorder="1" applyAlignment="1" applyProtection="1">
      <alignment horizontal="right" vertical="center"/>
      <protection locked="0"/>
    </xf>
    <xf numFmtId="3" fontId="27" fillId="0" borderId="20" xfId="0" applyNumberFormat="1" applyFont="1" applyFill="1" applyBorder="1" applyAlignment="1" applyProtection="1">
      <alignment horizontal="right" vertical="center"/>
      <protection locked="0"/>
    </xf>
    <xf numFmtId="3" fontId="27" fillId="0" borderId="17" xfId="0" applyNumberFormat="1" applyFont="1" applyFill="1" applyBorder="1" applyAlignment="1" applyProtection="1">
      <alignment horizontal="right" vertical="center"/>
      <protection locked="0"/>
    </xf>
    <xf numFmtId="3" fontId="27" fillId="0" borderId="31" xfId="0" applyNumberFormat="1" applyFont="1" applyFill="1" applyBorder="1" applyAlignment="1" applyProtection="1">
      <alignment horizontal="right" vertical="center"/>
      <protection locked="0"/>
    </xf>
    <xf numFmtId="1" fontId="27" fillId="0" borderId="5" xfId="0" applyNumberFormat="1" applyFont="1" applyFill="1" applyBorder="1" applyProtection="1"/>
    <xf numFmtId="1" fontId="27" fillId="6" borderId="11" xfId="171" applyNumberFormat="1" applyFont="1" applyFill="1" applyBorder="1" applyAlignment="1" applyProtection="1">
      <alignment horizontal="right" vertical="center"/>
    </xf>
    <xf numFmtId="1" fontId="27" fillId="6" borderId="11" xfId="171" applyNumberFormat="1" applyFont="1" applyFill="1" applyBorder="1" applyAlignment="1" applyProtection="1">
      <alignment horizontal="right" vertical="center"/>
    </xf>
    <xf numFmtId="1" fontId="27" fillId="6" borderId="11" xfId="171" applyNumberFormat="1" applyFont="1" applyFill="1" applyBorder="1" applyAlignment="1" applyProtection="1">
      <alignment horizontal="right" vertical="center"/>
    </xf>
    <xf numFmtId="167" fontId="10" fillId="0" borderId="7" xfId="81" applyNumberFormat="1" applyFont="1" applyFill="1" applyBorder="1" applyAlignment="1" applyProtection="1">
      <alignment horizontal="right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46" xfId="0" applyNumberFormat="1" applyFont="1" applyFill="1" applyBorder="1" applyAlignment="1" applyProtection="1">
      <alignment horizontal="center" vertical="center"/>
    </xf>
    <xf numFmtId="0" fontId="11" fillId="0" borderId="41" xfId="0" applyNumberFormat="1" applyFont="1" applyFill="1" applyBorder="1" applyAlignment="1" applyProtection="1">
      <alignment horizontal="center" vertical="center"/>
    </xf>
    <xf numFmtId="0" fontId="25" fillId="15" borderId="8" xfId="0" applyNumberFormat="1" applyFont="1" applyFill="1" applyBorder="1" applyAlignment="1" applyProtection="1">
      <alignment horizontal="center" vertical="center"/>
    </xf>
    <xf numFmtId="0" fontId="25" fillId="15" borderId="46" xfId="0" applyNumberFormat="1" applyFont="1" applyFill="1" applyBorder="1" applyAlignment="1" applyProtection="1">
      <alignment horizontal="center" vertical="center"/>
    </xf>
    <xf numFmtId="0" fontId="31" fillId="17" borderId="45" xfId="0" applyNumberFormat="1" applyFont="1" applyFill="1" applyBorder="1" applyAlignment="1" applyProtection="1">
      <alignment horizontal="center" vertical="center"/>
    </xf>
    <xf numFmtId="0" fontId="31" fillId="17" borderId="49" xfId="0" applyNumberFormat="1" applyFont="1" applyFill="1" applyBorder="1" applyAlignment="1" applyProtection="1">
      <alignment horizontal="center" vertical="center"/>
    </xf>
    <xf numFmtId="17" fontId="29" fillId="12" borderId="8" xfId="0" applyNumberFormat="1" applyFont="1" applyFill="1" applyBorder="1" applyAlignment="1" applyProtection="1">
      <alignment horizontal="center"/>
    </xf>
    <xf numFmtId="17" fontId="29" fillId="12" borderId="46" xfId="0" applyNumberFormat="1" applyFont="1" applyFill="1" applyBorder="1" applyAlignment="1" applyProtection="1">
      <alignment horizontal="center"/>
    </xf>
    <xf numFmtId="17" fontId="29" fillId="12" borderId="41" xfId="0" applyNumberFormat="1" applyFont="1" applyFill="1" applyBorder="1" applyAlignment="1" applyProtection="1">
      <alignment horizontal="center"/>
    </xf>
    <xf numFmtId="17" fontId="29" fillId="14" borderId="8" xfId="0" applyNumberFormat="1" applyFont="1" applyFill="1" applyBorder="1" applyAlignment="1" applyProtection="1">
      <alignment horizontal="center"/>
    </xf>
    <xf numFmtId="17" fontId="29" fillId="14" borderId="46" xfId="0" applyNumberFormat="1" applyFont="1" applyFill="1" applyBorder="1" applyAlignment="1" applyProtection="1">
      <alignment horizontal="center"/>
    </xf>
    <xf numFmtId="17" fontId="29" fillId="14" borderId="41" xfId="0" applyNumberFormat="1" applyFont="1" applyFill="1" applyBorder="1" applyAlignment="1" applyProtection="1">
      <alignment horizontal="center"/>
    </xf>
    <xf numFmtId="17" fontId="29" fillId="9" borderId="8" xfId="0" applyNumberFormat="1" applyFont="1" applyFill="1" applyBorder="1" applyAlignment="1" applyProtection="1">
      <alignment horizontal="center"/>
    </xf>
    <xf numFmtId="17" fontId="29" fillId="9" borderId="41" xfId="0" applyNumberFormat="1" applyFont="1" applyFill="1" applyBorder="1" applyAlignment="1" applyProtection="1">
      <alignment horizontal="center"/>
    </xf>
    <xf numFmtId="17" fontId="29" fillId="7" borderId="46" xfId="0" applyNumberFormat="1" applyFont="1" applyFill="1" applyBorder="1" applyAlignment="1" applyProtection="1">
      <alignment horizontal="center"/>
    </xf>
    <xf numFmtId="17" fontId="29" fillId="7" borderId="41" xfId="0" applyNumberFormat="1" applyFont="1" applyFill="1" applyBorder="1" applyAlignment="1" applyProtection="1">
      <alignment horizontal="center"/>
    </xf>
    <xf numFmtId="0" fontId="11" fillId="16" borderId="8" xfId="0" applyNumberFormat="1" applyFont="1" applyFill="1" applyBorder="1" applyAlignment="1" applyProtection="1">
      <alignment horizontal="center" vertical="center"/>
    </xf>
    <xf numFmtId="0" fontId="11" fillId="16" borderId="46" xfId="0" applyNumberFormat="1" applyFont="1" applyFill="1" applyBorder="1" applyAlignment="1" applyProtection="1">
      <alignment horizontal="center" vertical="center"/>
    </xf>
    <xf numFmtId="0" fontId="11" fillId="16" borderId="41" xfId="0" applyNumberFormat="1" applyFont="1" applyFill="1" applyBorder="1" applyAlignment="1" applyProtection="1">
      <alignment horizontal="center" vertical="center"/>
    </xf>
    <xf numFmtId="0" fontId="10" fillId="18" borderId="8" xfId="0" applyFont="1" applyFill="1" applyBorder="1" applyAlignment="1" applyProtection="1">
      <alignment horizontal="center"/>
    </xf>
    <xf numFmtId="0" fontId="10" fillId="18" borderId="46" xfId="0" applyFont="1" applyFill="1" applyBorder="1" applyAlignment="1" applyProtection="1">
      <alignment horizontal="center"/>
    </xf>
    <xf numFmtId="0" fontId="10" fillId="18" borderId="41" xfId="0" applyFont="1" applyFill="1" applyBorder="1" applyAlignment="1" applyProtection="1">
      <alignment horizontal="center"/>
    </xf>
    <xf numFmtId="17" fontId="12" fillId="9" borderId="8" xfId="0" applyNumberFormat="1" applyFont="1" applyFill="1" applyBorder="1" applyAlignment="1" applyProtection="1">
      <alignment horizontal="center"/>
    </xf>
    <xf numFmtId="17" fontId="12" fillId="9" borderId="41" xfId="0" applyNumberFormat="1" applyFont="1" applyFill="1" applyBorder="1" applyAlignment="1" applyProtection="1">
      <alignment horizontal="center"/>
    </xf>
    <xf numFmtId="0" fontId="11" fillId="17" borderId="8" xfId="0" applyNumberFormat="1" applyFont="1" applyFill="1" applyBorder="1" applyAlignment="1" applyProtection="1">
      <alignment horizontal="center" vertical="center"/>
    </xf>
    <xf numFmtId="0" fontId="11" fillId="17" borderId="46" xfId="0" applyNumberFormat="1" applyFont="1" applyFill="1" applyBorder="1" applyAlignment="1" applyProtection="1">
      <alignment horizontal="center" vertical="center"/>
    </xf>
    <xf numFmtId="0" fontId="11" fillId="17" borderId="41" xfId="0" applyNumberFormat="1" applyFont="1" applyFill="1" applyBorder="1" applyAlignment="1" applyProtection="1">
      <alignment horizontal="center" vertical="center"/>
    </xf>
    <xf numFmtId="17" fontId="12" fillId="7" borderId="8" xfId="0" applyNumberFormat="1" applyFont="1" applyFill="1" applyBorder="1" applyAlignment="1" applyProtection="1">
      <alignment horizontal="center"/>
    </xf>
    <xf numFmtId="17" fontId="12" fillId="7" borderId="46" xfId="0" applyNumberFormat="1" applyFont="1" applyFill="1" applyBorder="1" applyAlignment="1" applyProtection="1">
      <alignment horizontal="center"/>
    </xf>
    <xf numFmtId="17" fontId="12" fillId="7" borderId="41" xfId="0" applyNumberFormat="1" applyFont="1" applyFill="1" applyBorder="1" applyAlignment="1" applyProtection="1">
      <alignment horizontal="center"/>
    </xf>
    <xf numFmtId="17" fontId="12" fillId="12" borderId="8" xfId="0" applyNumberFormat="1" applyFont="1" applyFill="1" applyBorder="1" applyAlignment="1" applyProtection="1">
      <alignment horizontal="center"/>
    </xf>
    <xf numFmtId="17" fontId="12" fillId="12" borderId="46" xfId="0" applyNumberFormat="1" applyFont="1" applyFill="1" applyBorder="1" applyAlignment="1" applyProtection="1">
      <alignment horizontal="center"/>
    </xf>
    <xf numFmtId="17" fontId="12" fillId="12" borderId="41" xfId="0" applyNumberFormat="1" applyFont="1" applyFill="1" applyBorder="1" applyAlignment="1" applyProtection="1">
      <alignment horizontal="center"/>
    </xf>
    <xf numFmtId="17" fontId="12" fillId="14" borderId="8" xfId="0" applyNumberFormat="1" applyFont="1" applyFill="1" applyBorder="1" applyAlignment="1" applyProtection="1">
      <alignment horizontal="center"/>
    </xf>
    <xf numFmtId="17" fontId="12" fillId="14" borderId="46" xfId="0" applyNumberFormat="1" applyFont="1" applyFill="1" applyBorder="1" applyAlignment="1" applyProtection="1">
      <alignment horizontal="center"/>
    </xf>
    <xf numFmtId="17" fontId="12" fillId="14" borderId="41" xfId="0" applyNumberFormat="1" applyFont="1" applyFill="1" applyBorder="1" applyAlignment="1" applyProtection="1">
      <alignment horizontal="center"/>
    </xf>
    <xf numFmtId="0" fontId="11" fillId="17" borderId="0" xfId="0" applyNumberFormat="1" applyFont="1" applyFill="1" applyBorder="1" applyAlignment="1" applyProtection="1">
      <alignment horizontal="center" vertical="center"/>
    </xf>
    <xf numFmtId="0" fontId="20" fillId="7" borderId="1" xfId="0" applyFont="1" applyFill="1" applyBorder="1" applyAlignment="1">
      <alignment horizontal="center"/>
    </xf>
    <xf numFmtId="0" fontId="20" fillId="7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46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</cellXfs>
  <cellStyles count="685">
    <cellStyle name="20% - Accent1" xfId="33" builtinId="30" customBuiltin="1"/>
    <cellStyle name="20% - Accent1 2" xfId="59"/>
    <cellStyle name="20% - Accent1 2 2" xfId="105"/>
    <cellStyle name="20% - Accent1 2 2 2" xfId="214"/>
    <cellStyle name="20% - Accent1 2 2 2 2" xfId="430"/>
    <cellStyle name="20% - Accent1 2 2 2 3" xfId="638"/>
    <cellStyle name="20% - Accent1 2 2 3" xfId="325"/>
    <cellStyle name="20% - Accent1 2 2 4" xfId="533"/>
    <cellStyle name="20% - Accent1 2 3" xfId="175"/>
    <cellStyle name="20% - Accent1 2 3 2" xfId="392"/>
    <cellStyle name="20% - Accent1 2 3 3" xfId="600"/>
    <cellStyle name="20% - Accent1 2 4" xfId="288"/>
    <cellStyle name="20% - Accent1 2 5" xfId="495"/>
    <cellStyle name="20% - Accent1 3" xfId="90"/>
    <cellStyle name="20% - Accent1 3 2" xfId="199"/>
    <cellStyle name="20% - Accent1 3 2 2" xfId="415"/>
    <cellStyle name="20% - Accent1 3 2 3" xfId="623"/>
    <cellStyle name="20% - Accent1 3 3" xfId="310"/>
    <cellStyle name="20% - Accent1 3 4" xfId="518"/>
    <cellStyle name="20% - Accent1 4" xfId="126"/>
    <cellStyle name="20% - Accent1 4 2" xfId="235"/>
    <cellStyle name="20% - Accent1 4 2 2" xfId="451"/>
    <cellStyle name="20% - Accent1 4 2 3" xfId="659"/>
    <cellStyle name="20% - Accent1 4 3" xfId="346"/>
    <cellStyle name="20% - Accent1 4 4" xfId="554"/>
    <cellStyle name="20% - Accent1 5" xfId="140"/>
    <cellStyle name="20% - Accent1 5 2" xfId="249"/>
    <cellStyle name="20% - Accent1 5 2 2" xfId="465"/>
    <cellStyle name="20% - Accent1 5 2 3" xfId="673"/>
    <cellStyle name="20% - Accent1 5 3" xfId="360"/>
    <cellStyle name="20% - Accent1 5 4" xfId="568"/>
    <cellStyle name="20% - Accent1 6" xfId="154"/>
    <cellStyle name="20% - Accent1 6 2" xfId="374"/>
    <cellStyle name="20% - Accent1 6 3" xfId="582"/>
    <cellStyle name="20% - Accent1 7" xfId="262"/>
    <cellStyle name="20% - Accent1 8" xfId="480"/>
    <cellStyle name="20% - Accent2" xfId="37" builtinId="34" customBuiltin="1"/>
    <cellStyle name="20% - Accent2 2" xfId="61"/>
    <cellStyle name="20% - Accent2 2 2" xfId="107"/>
    <cellStyle name="20% - Accent2 2 2 2" xfId="216"/>
    <cellStyle name="20% - Accent2 2 2 2 2" xfId="432"/>
    <cellStyle name="20% - Accent2 2 2 2 3" xfId="640"/>
    <cellStyle name="20% - Accent2 2 2 3" xfId="327"/>
    <cellStyle name="20% - Accent2 2 2 4" xfId="535"/>
    <cellStyle name="20% - Accent2 2 3" xfId="177"/>
    <cellStyle name="20% - Accent2 2 3 2" xfId="394"/>
    <cellStyle name="20% - Accent2 2 3 3" xfId="602"/>
    <cellStyle name="20% - Accent2 2 4" xfId="290"/>
    <cellStyle name="20% - Accent2 2 5" xfId="497"/>
    <cellStyle name="20% - Accent2 3" xfId="92"/>
    <cellStyle name="20% - Accent2 3 2" xfId="201"/>
    <cellStyle name="20% - Accent2 3 2 2" xfId="417"/>
    <cellStyle name="20% - Accent2 3 2 3" xfId="625"/>
    <cellStyle name="20% - Accent2 3 3" xfId="312"/>
    <cellStyle name="20% - Accent2 3 4" xfId="520"/>
    <cellStyle name="20% - Accent2 4" xfId="128"/>
    <cellStyle name="20% - Accent2 4 2" xfId="237"/>
    <cellStyle name="20% - Accent2 4 2 2" xfId="453"/>
    <cellStyle name="20% - Accent2 4 2 3" xfId="661"/>
    <cellStyle name="20% - Accent2 4 3" xfId="348"/>
    <cellStyle name="20% - Accent2 4 4" xfId="556"/>
    <cellStyle name="20% - Accent2 5" xfId="142"/>
    <cellStyle name="20% - Accent2 5 2" xfId="251"/>
    <cellStyle name="20% - Accent2 5 2 2" xfId="467"/>
    <cellStyle name="20% - Accent2 5 2 3" xfId="675"/>
    <cellStyle name="20% - Accent2 5 3" xfId="362"/>
    <cellStyle name="20% - Accent2 5 4" xfId="570"/>
    <cellStyle name="20% - Accent2 6" xfId="156"/>
    <cellStyle name="20% - Accent2 6 2" xfId="376"/>
    <cellStyle name="20% - Accent2 6 3" xfId="584"/>
    <cellStyle name="20% - Accent2 7" xfId="264"/>
    <cellStyle name="20% - Accent2 8" xfId="482"/>
    <cellStyle name="20% - Accent3" xfId="41" builtinId="38" customBuiltin="1"/>
    <cellStyle name="20% - Accent3 2" xfId="63"/>
    <cellStyle name="20% - Accent3 2 2" xfId="109"/>
    <cellStyle name="20% - Accent3 2 2 2" xfId="218"/>
    <cellStyle name="20% - Accent3 2 2 2 2" xfId="434"/>
    <cellStyle name="20% - Accent3 2 2 2 3" xfId="642"/>
    <cellStyle name="20% - Accent3 2 2 3" xfId="329"/>
    <cellStyle name="20% - Accent3 2 2 4" xfId="537"/>
    <cellStyle name="20% - Accent3 2 3" xfId="179"/>
    <cellStyle name="20% - Accent3 2 3 2" xfId="396"/>
    <cellStyle name="20% - Accent3 2 3 3" xfId="604"/>
    <cellStyle name="20% - Accent3 2 4" xfId="292"/>
    <cellStyle name="20% - Accent3 2 5" xfId="499"/>
    <cellStyle name="20% - Accent3 3" xfId="94"/>
    <cellStyle name="20% - Accent3 3 2" xfId="203"/>
    <cellStyle name="20% - Accent3 3 2 2" xfId="419"/>
    <cellStyle name="20% - Accent3 3 2 3" xfId="627"/>
    <cellStyle name="20% - Accent3 3 3" xfId="314"/>
    <cellStyle name="20% - Accent3 3 4" xfId="522"/>
    <cellStyle name="20% - Accent3 4" xfId="130"/>
    <cellStyle name="20% - Accent3 4 2" xfId="239"/>
    <cellStyle name="20% - Accent3 4 2 2" xfId="455"/>
    <cellStyle name="20% - Accent3 4 2 3" xfId="663"/>
    <cellStyle name="20% - Accent3 4 3" xfId="350"/>
    <cellStyle name="20% - Accent3 4 4" xfId="558"/>
    <cellStyle name="20% - Accent3 5" xfId="144"/>
    <cellStyle name="20% - Accent3 5 2" xfId="253"/>
    <cellStyle name="20% - Accent3 5 2 2" xfId="469"/>
    <cellStyle name="20% - Accent3 5 2 3" xfId="677"/>
    <cellStyle name="20% - Accent3 5 3" xfId="364"/>
    <cellStyle name="20% - Accent3 5 4" xfId="572"/>
    <cellStyle name="20% - Accent3 6" xfId="158"/>
    <cellStyle name="20% - Accent3 6 2" xfId="378"/>
    <cellStyle name="20% - Accent3 6 3" xfId="586"/>
    <cellStyle name="20% - Accent3 7" xfId="266"/>
    <cellStyle name="20% - Accent3 8" xfId="484"/>
    <cellStyle name="20% - Accent4" xfId="45" builtinId="42" customBuiltin="1"/>
    <cellStyle name="20% - Accent4 2" xfId="65"/>
    <cellStyle name="20% - Accent4 2 2" xfId="111"/>
    <cellStyle name="20% - Accent4 2 2 2" xfId="220"/>
    <cellStyle name="20% - Accent4 2 2 2 2" xfId="436"/>
    <cellStyle name="20% - Accent4 2 2 2 3" xfId="644"/>
    <cellStyle name="20% - Accent4 2 2 3" xfId="331"/>
    <cellStyle name="20% - Accent4 2 2 4" xfId="539"/>
    <cellStyle name="20% - Accent4 2 3" xfId="181"/>
    <cellStyle name="20% - Accent4 2 3 2" xfId="398"/>
    <cellStyle name="20% - Accent4 2 3 3" xfId="606"/>
    <cellStyle name="20% - Accent4 2 4" xfId="294"/>
    <cellStyle name="20% - Accent4 2 5" xfId="501"/>
    <cellStyle name="20% - Accent4 3" xfId="96"/>
    <cellStyle name="20% - Accent4 3 2" xfId="205"/>
    <cellStyle name="20% - Accent4 3 2 2" xfId="421"/>
    <cellStyle name="20% - Accent4 3 2 3" xfId="629"/>
    <cellStyle name="20% - Accent4 3 3" xfId="316"/>
    <cellStyle name="20% - Accent4 3 4" xfId="524"/>
    <cellStyle name="20% - Accent4 4" xfId="132"/>
    <cellStyle name="20% - Accent4 4 2" xfId="241"/>
    <cellStyle name="20% - Accent4 4 2 2" xfId="457"/>
    <cellStyle name="20% - Accent4 4 2 3" xfId="665"/>
    <cellStyle name="20% - Accent4 4 3" xfId="352"/>
    <cellStyle name="20% - Accent4 4 4" xfId="560"/>
    <cellStyle name="20% - Accent4 5" xfId="146"/>
    <cellStyle name="20% - Accent4 5 2" xfId="255"/>
    <cellStyle name="20% - Accent4 5 2 2" xfId="471"/>
    <cellStyle name="20% - Accent4 5 2 3" xfId="679"/>
    <cellStyle name="20% - Accent4 5 3" xfId="366"/>
    <cellStyle name="20% - Accent4 5 4" xfId="574"/>
    <cellStyle name="20% - Accent4 6" xfId="160"/>
    <cellStyle name="20% - Accent4 6 2" xfId="380"/>
    <cellStyle name="20% - Accent4 6 3" xfId="588"/>
    <cellStyle name="20% - Accent4 7" xfId="268"/>
    <cellStyle name="20% - Accent4 8" xfId="486"/>
    <cellStyle name="20% - Accent5" xfId="49" builtinId="46" customBuiltin="1"/>
    <cellStyle name="20% - Accent5 2" xfId="67"/>
    <cellStyle name="20% - Accent5 2 2" xfId="113"/>
    <cellStyle name="20% - Accent5 2 2 2" xfId="222"/>
    <cellStyle name="20% - Accent5 2 2 2 2" xfId="438"/>
    <cellStyle name="20% - Accent5 2 2 2 3" xfId="646"/>
    <cellStyle name="20% - Accent5 2 2 3" xfId="333"/>
    <cellStyle name="20% - Accent5 2 2 4" xfId="541"/>
    <cellStyle name="20% - Accent5 2 3" xfId="183"/>
    <cellStyle name="20% - Accent5 2 3 2" xfId="400"/>
    <cellStyle name="20% - Accent5 2 3 3" xfId="608"/>
    <cellStyle name="20% - Accent5 2 4" xfId="296"/>
    <cellStyle name="20% - Accent5 2 5" xfId="503"/>
    <cellStyle name="20% - Accent5 3" xfId="98"/>
    <cellStyle name="20% - Accent5 3 2" xfId="207"/>
    <cellStyle name="20% - Accent5 3 2 2" xfId="423"/>
    <cellStyle name="20% - Accent5 3 2 3" xfId="631"/>
    <cellStyle name="20% - Accent5 3 3" xfId="318"/>
    <cellStyle name="20% - Accent5 3 4" xfId="526"/>
    <cellStyle name="20% - Accent5 4" xfId="134"/>
    <cellStyle name="20% - Accent5 4 2" xfId="243"/>
    <cellStyle name="20% - Accent5 4 2 2" xfId="459"/>
    <cellStyle name="20% - Accent5 4 2 3" xfId="667"/>
    <cellStyle name="20% - Accent5 4 3" xfId="354"/>
    <cellStyle name="20% - Accent5 4 4" xfId="562"/>
    <cellStyle name="20% - Accent5 5" xfId="148"/>
    <cellStyle name="20% - Accent5 5 2" xfId="257"/>
    <cellStyle name="20% - Accent5 5 2 2" xfId="473"/>
    <cellStyle name="20% - Accent5 5 2 3" xfId="681"/>
    <cellStyle name="20% - Accent5 5 3" xfId="368"/>
    <cellStyle name="20% - Accent5 5 4" xfId="576"/>
    <cellStyle name="20% - Accent5 6" xfId="162"/>
    <cellStyle name="20% - Accent5 6 2" xfId="382"/>
    <cellStyle name="20% - Accent5 6 3" xfId="590"/>
    <cellStyle name="20% - Accent5 7" xfId="270"/>
    <cellStyle name="20% - Accent5 8" xfId="488"/>
    <cellStyle name="20% - Accent6" xfId="53" builtinId="50" customBuiltin="1"/>
    <cellStyle name="20% - Accent6 2" xfId="69"/>
    <cellStyle name="20% - Accent6 2 2" xfId="115"/>
    <cellStyle name="20% - Accent6 2 2 2" xfId="224"/>
    <cellStyle name="20% - Accent6 2 2 2 2" xfId="440"/>
    <cellStyle name="20% - Accent6 2 2 2 3" xfId="648"/>
    <cellStyle name="20% - Accent6 2 2 3" xfId="335"/>
    <cellStyle name="20% - Accent6 2 2 4" xfId="543"/>
    <cellStyle name="20% - Accent6 2 3" xfId="185"/>
    <cellStyle name="20% - Accent6 2 3 2" xfId="402"/>
    <cellStyle name="20% - Accent6 2 3 3" xfId="610"/>
    <cellStyle name="20% - Accent6 2 4" xfId="298"/>
    <cellStyle name="20% - Accent6 2 5" xfId="505"/>
    <cellStyle name="20% - Accent6 3" xfId="100"/>
    <cellStyle name="20% - Accent6 3 2" xfId="209"/>
    <cellStyle name="20% - Accent6 3 2 2" xfId="425"/>
    <cellStyle name="20% - Accent6 3 2 3" xfId="633"/>
    <cellStyle name="20% - Accent6 3 3" xfId="320"/>
    <cellStyle name="20% - Accent6 3 4" xfId="528"/>
    <cellStyle name="20% - Accent6 4" xfId="136"/>
    <cellStyle name="20% - Accent6 4 2" xfId="245"/>
    <cellStyle name="20% - Accent6 4 2 2" xfId="461"/>
    <cellStyle name="20% - Accent6 4 2 3" xfId="669"/>
    <cellStyle name="20% - Accent6 4 3" xfId="356"/>
    <cellStyle name="20% - Accent6 4 4" xfId="564"/>
    <cellStyle name="20% - Accent6 5" xfId="150"/>
    <cellStyle name="20% - Accent6 5 2" xfId="259"/>
    <cellStyle name="20% - Accent6 5 2 2" xfId="475"/>
    <cellStyle name="20% - Accent6 5 2 3" xfId="683"/>
    <cellStyle name="20% - Accent6 5 3" xfId="370"/>
    <cellStyle name="20% - Accent6 5 4" xfId="578"/>
    <cellStyle name="20% - Accent6 6" xfId="164"/>
    <cellStyle name="20% - Accent6 6 2" xfId="384"/>
    <cellStyle name="20% - Accent6 6 3" xfId="592"/>
    <cellStyle name="20% - Accent6 7" xfId="272"/>
    <cellStyle name="20% - Accent6 8" xfId="490"/>
    <cellStyle name="40% - Accent1" xfId="34" builtinId="31" customBuiltin="1"/>
    <cellStyle name="40% - Accent1 2" xfId="60"/>
    <cellStyle name="40% - Accent1 2 2" xfId="106"/>
    <cellStyle name="40% - Accent1 2 2 2" xfId="215"/>
    <cellStyle name="40% - Accent1 2 2 2 2" xfId="431"/>
    <cellStyle name="40% - Accent1 2 2 2 3" xfId="639"/>
    <cellStyle name="40% - Accent1 2 2 3" xfId="326"/>
    <cellStyle name="40% - Accent1 2 2 4" xfId="534"/>
    <cellStyle name="40% - Accent1 2 3" xfId="176"/>
    <cellStyle name="40% - Accent1 2 3 2" xfId="393"/>
    <cellStyle name="40% - Accent1 2 3 3" xfId="601"/>
    <cellStyle name="40% - Accent1 2 4" xfId="289"/>
    <cellStyle name="40% - Accent1 2 5" xfId="496"/>
    <cellStyle name="40% - Accent1 3" xfId="91"/>
    <cellStyle name="40% - Accent1 3 2" xfId="200"/>
    <cellStyle name="40% - Accent1 3 2 2" xfId="416"/>
    <cellStyle name="40% - Accent1 3 2 3" xfId="624"/>
    <cellStyle name="40% - Accent1 3 3" xfId="311"/>
    <cellStyle name="40% - Accent1 3 4" xfId="519"/>
    <cellStyle name="40% - Accent1 4" xfId="127"/>
    <cellStyle name="40% - Accent1 4 2" xfId="236"/>
    <cellStyle name="40% - Accent1 4 2 2" xfId="452"/>
    <cellStyle name="40% - Accent1 4 2 3" xfId="660"/>
    <cellStyle name="40% - Accent1 4 3" xfId="347"/>
    <cellStyle name="40% - Accent1 4 4" xfId="555"/>
    <cellStyle name="40% - Accent1 5" xfId="141"/>
    <cellStyle name="40% - Accent1 5 2" xfId="250"/>
    <cellStyle name="40% - Accent1 5 2 2" xfId="466"/>
    <cellStyle name="40% - Accent1 5 2 3" xfId="674"/>
    <cellStyle name="40% - Accent1 5 3" xfId="361"/>
    <cellStyle name="40% - Accent1 5 4" xfId="569"/>
    <cellStyle name="40% - Accent1 6" xfId="155"/>
    <cellStyle name="40% - Accent1 6 2" xfId="375"/>
    <cellStyle name="40% - Accent1 6 3" xfId="583"/>
    <cellStyle name="40% - Accent1 7" xfId="263"/>
    <cellStyle name="40% - Accent1 8" xfId="481"/>
    <cellStyle name="40% - Accent2" xfId="38" builtinId="35" customBuiltin="1"/>
    <cellStyle name="40% - Accent2 2" xfId="62"/>
    <cellStyle name="40% - Accent2 2 2" xfId="108"/>
    <cellStyle name="40% - Accent2 2 2 2" xfId="217"/>
    <cellStyle name="40% - Accent2 2 2 2 2" xfId="433"/>
    <cellStyle name="40% - Accent2 2 2 2 3" xfId="641"/>
    <cellStyle name="40% - Accent2 2 2 3" xfId="328"/>
    <cellStyle name="40% - Accent2 2 2 4" xfId="536"/>
    <cellStyle name="40% - Accent2 2 3" xfId="178"/>
    <cellStyle name="40% - Accent2 2 3 2" xfId="395"/>
    <cellStyle name="40% - Accent2 2 3 3" xfId="603"/>
    <cellStyle name="40% - Accent2 2 4" xfId="291"/>
    <cellStyle name="40% - Accent2 2 5" xfId="498"/>
    <cellStyle name="40% - Accent2 3" xfId="93"/>
    <cellStyle name="40% - Accent2 3 2" xfId="202"/>
    <cellStyle name="40% - Accent2 3 2 2" xfId="418"/>
    <cellStyle name="40% - Accent2 3 2 3" xfId="626"/>
    <cellStyle name="40% - Accent2 3 3" xfId="313"/>
    <cellStyle name="40% - Accent2 3 4" xfId="521"/>
    <cellStyle name="40% - Accent2 4" xfId="129"/>
    <cellStyle name="40% - Accent2 4 2" xfId="238"/>
    <cellStyle name="40% - Accent2 4 2 2" xfId="454"/>
    <cellStyle name="40% - Accent2 4 2 3" xfId="662"/>
    <cellStyle name="40% - Accent2 4 3" xfId="349"/>
    <cellStyle name="40% - Accent2 4 4" xfId="557"/>
    <cellStyle name="40% - Accent2 5" xfId="143"/>
    <cellStyle name="40% - Accent2 5 2" xfId="252"/>
    <cellStyle name="40% - Accent2 5 2 2" xfId="468"/>
    <cellStyle name="40% - Accent2 5 2 3" xfId="676"/>
    <cellStyle name="40% - Accent2 5 3" xfId="363"/>
    <cellStyle name="40% - Accent2 5 4" xfId="571"/>
    <cellStyle name="40% - Accent2 6" xfId="157"/>
    <cellStyle name="40% - Accent2 6 2" xfId="377"/>
    <cellStyle name="40% - Accent2 6 3" xfId="585"/>
    <cellStyle name="40% - Accent2 7" xfId="265"/>
    <cellStyle name="40% - Accent2 8" xfId="483"/>
    <cellStyle name="40% - Accent3" xfId="42" builtinId="39" customBuiltin="1"/>
    <cellStyle name="40% - Accent3 2" xfId="64"/>
    <cellStyle name="40% - Accent3 2 2" xfId="110"/>
    <cellStyle name="40% - Accent3 2 2 2" xfId="219"/>
    <cellStyle name="40% - Accent3 2 2 2 2" xfId="435"/>
    <cellStyle name="40% - Accent3 2 2 2 3" xfId="643"/>
    <cellStyle name="40% - Accent3 2 2 3" xfId="330"/>
    <cellStyle name="40% - Accent3 2 2 4" xfId="538"/>
    <cellStyle name="40% - Accent3 2 3" xfId="180"/>
    <cellStyle name="40% - Accent3 2 3 2" xfId="397"/>
    <cellStyle name="40% - Accent3 2 3 3" xfId="605"/>
    <cellStyle name="40% - Accent3 2 4" xfId="293"/>
    <cellStyle name="40% - Accent3 2 5" xfId="500"/>
    <cellStyle name="40% - Accent3 3" xfId="95"/>
    <cellStyle name="40% - Accent3 3 2" xfId="204"/>
    <cellStyle name="40% - Accent3 3 2 2" xfId="420"/>
    <cellStyle name="40% - Accent3 3 2 3" xfId="628"/>
    <cellStyle name="40% - Accent3 3 3" xfId="315"/>
    <cellStyle name="40% - Accent3 3 4" xfId="523"/>
    <cellStyle name="40% - Accent3 4" xfId="131"/>
    <cellStyle name="40% - Accent3 4 2" xfId="240"/>
    <cellStyle name="40% - Accent3 4 2 2" xfId="456"/>
    <cellStyle name="40% - Accent3 4 2 3" xfId="664"/>
    <cellStyle name="40% - Accent3 4 3" xfId="351"/>
    <cellStyle name="40% - Accent3 4 4" xfId="559"/>
    <cellStyle name="40% - Accent3 5" xfId="145"/>
    <cellStyle name="40% - Accent3 5 2" xfId="254"/>
    <cellStyle name="40% - Accent3 5 2 2" xfId="470"/>
    <cellStyle name="40% - Accent3 5 2 3" xfId="678"/>
    <cellStyle name="40% - Accent3 5 3" xfId="365"/>
    <cellStyle name="40% - Accent3 5 4" xfId="573"/>
    <cellStyle name="40% - Accent3 6" xfId="159"/>
    <cellStyle name="40% - Accent3 6 2" xfId="379"/>
    <cellStyle name="40% - Accent3 6 3" xfId="587"/>
    <cellStyle name="40% - Accent3 7" xfId="267"/>
    <cellStyle name="40% - Accent3 8" xfId="485"/>
    <cellStyle name="40% - Accent4" xfId="46" builtinId="43" customBuiltin="1"/>
    <cellStyle name="40% - Accent4 2" xfId="66"/>
    <cellStyle name="40% - Accent4 2 2" xfId="112"/>
    <cellStyle name="40% - Accent4 2 2 2" xfId="221"/>
    <cellStyle name="40% - Accent4 2 2 2 2" xfId="437"/>
    <cellStyle name="40% - Accent4 2 2 2 3" xfId="645"/>
    <cellStyle name="40% - Accent4 2 2 3" xfId="332"/>
    <cellStyle name="40% - Accent4 2 2 4" xfId="540"/>
    <cellStyle name="40% - Accent4 2 3" xfId="182"/>
    <cellStyle name="40% - Accent4 2 3 2" xfId="399"/>
    <cellStyle name="40% - Accent4 2 3 3" xfId="607"/>
    <cellStyle name="40% - Accent4 2 4" xfId="295"/>
    <cellStyle name="40% - Accent4 2 5" xfId="502"/>
    <cellStyle name="40% - Accent4 3" xfId="97"/>
    <cellStyle name="40% - Accent4 3 2" xfId="206"/>
    <cellStyle name="40% - Accent4 3 2 2" xfId="422"/>
    <cellStyle name="40% - Accent4 3 2 3" xfId="630"/>
    <cellStyle name="40% - Accent4 3 3" xfId="317"/>
    <cellStyle name="40% - Accent4 3 4" xfId="525"/>
    <cellStyle name="40% - Accent4 4" xfId="133"/>
    <cellStyle name="40% - Accent4 4 2" xfId="242"/>
    <cellStyle name="40% - Accent4 4 2 2" xfId="458"/>
    <cellStyle name="40% - Accent4 4 2 3" xfId="666"/>
    <cellStyle name="40% - Accent4 4 3" xfId="353"/>
    <cellStyle name="40% - Accent4 4 4" xfId="561"/>
    <cellStyle name="40% - Accent4 5" xfId="147"/>
    <cellStyle name="40% - Accent4 5 2" xfId="256"/>
    <cellStyle name="40% - Accent4 5 2 2" xfId="472"/>
    <cellStyle name="40% - Accent4 5 2 3" xfId="680"/>
    <cellStyle name="40% - Accent4 5 3" xfId="367"/>
    <cellStyle name="40% - Accent4 5 4" xfId="575"/>
    <cellStyle name="40% - Accent4 6" xfId="161"/>
    <cellStyle name="40% - Accent4 6 2" xfId="381"/>
    <cellStyle name="40% - Accent4 6 3" xfId="589"/>
    <cellStyle name="40% - Accent4 7" xfId="269"/>
    <cellStyle name="40% - Accent4 8" xfId="487"/>
    <cellStyle name="40% - Accent5" xfId="50" builtinId="47" customBuiltin="1"/>
    <cellStyle name="40% - Accent5 2" xfId="68"/>
    <cellStyle name="40% - Accent5 2 2" xfId="114"/>
    <cellStyle name="40% - Accent5 2 2 2" xfId="223"/>
    <cellStyle name="40% - Accent5 2 2 2 2" xfId="439"/>
    <cellStyle name="40% - Accent5 2 2 2 3" xfId="647"/>
    <cellStyle name="40% - Accent5 2 2 3" xfId="334"/>
    <cellStyle name="40% - Accent5 2 2 4" xfId="542"/>
    <cellStyle name="40% - Accent5 2 3" xfId="184"/>
    <cellStyle name="40% - Accent5 2 3 2" xfId="401"/>
    <cellStyle name="40% - Accent5 2 3 3" xfId="609"/>
    <cellStyle name="40% - Accent5 2 4" xfId="297"/>
    <cellStyle name="40% - Accent5 2 5" xfId="504"/>
    <cellStyle name="40% - Accent5 3" xfId="99"/>
    <cellStyle name="40% - Accent5 3 2" xfId="208"/>
    <cellStyle name="40% - Accent5 3 2 2" xfId="424"/>
    <cellStyle name="40% - Accent5 3 2 3" xfId="632"/>
    <cellStyle name="40% - Accent5 3 3" xfId="319"/>
    <cellStyle name="40% - Accent5 3 4" xfId="527"/>
    <cellStyle name="40% - Accent5 4" xfId="135"/>
    <cellStyle name="40% - Accent5 4 2" xfId="244"/>
    <cellStyle name="40% - Accent5 4 2 2" xfId="460"/>
    <cellStyle name="40% - Accent5 4 2 3" xfId="668"/>
    <cellStyle name="40% - Accent5 4 3" xfId="355"/>
    <cellStyle name="40% - Accent5 4 4" xfId="563"/>
    <cellStyle name="40% - Accent5 5" xfId="149"/>
    <cellStyle name="40% - Accent5 5 2" xfId="258"/>
    <cellStyle name="40% - Accent5 5 2 2" xfId="474"/>
    <cellStyle name="40% - Accent5 5 2 3" xfId="682"/>
    <cellStyle name="40% - Accent5 5 3" xfId="369"/>
    <cellStyle name="40% - Accent5 5 4" xfId="577"/>
    <cellStyle name="40% - Accent5 6" xfId="163"/>
    <cellStyle name="40% - Accent5 6 2" xfId="383"/>
    <cellStyle name="40% - Accent5 6 3" xfId="591"/>
    <cellStyle name="40% - Accent5 7" xfId="271"/>
    <cellStyle name="40% - Accent5 8" xfId="489"/>
    <cellStyle name="40% - Accent6" xfId="54" builtinId="51" customBuiltin="1"/>
    <cellStyle name="40% - Accent6 2" xfId="70"/>
    <cellStyle name="40% - Accent6 2 2" xfId="116"/>
    <cellStyle name="40% - Accent6 2 2 2" xfId="225"/>
    <cellStyle name="40% - Accent6 2 2 2 2" xfId="441"/>
    <cellStyle name="40% - Accent6 2 2 2 3" xfId="649"/>
    <cellStyle name="40% - Accent6 2 2 3" xfId="336"/>
    <cellStyle name="40% - Accent6 2 2 4" xfId="544"/>
    <cellStyle name="40% - Accent6 2 3" xfId="186"/>
    <cellStyle name="40% - Accent6 2 3 2" xfId="403"/>
    <cellStyle name="40% - Accent6 2 3 3" xfId="611"/>
    <cellStyle name="40% - Accent6 2 4" xfId="299"/>
    <cellStyle name="40% - Accent6 2 5" xfId="506"/>
    <cellStyle name="40% - Accent6 3" xfId="101"/>
    <cellStyle name="40% - Accent6 3 2" xfId="210"/>
    <cellStyle name="40% - Accent6 3 2 2" xfId="426"/>
    <cellStyle name="40% - Accent6 3 2 3" xfId="634"/>
    <cellStyle name="40% - Accent6 3 3" xfId="321"/>
    <cellStyle name="40% - Accent6 3 4" xfId="529"/>
    <cellStyle name="40% - Accent6 4" xfId="137"/>
    <cellStyle name="40% - Accent6 4 2" xfId="246"/>
    <cellStyle name="40% - Accent6 4 2 2" xfId="462"/>
    <cellStyle name="40% - Accent6 4 2 3" xfId="670"/>
    <cellStyle name="40% - Accent6 4 3" xfId="357"/>
    <cellStyle name="40% - Accent6 4 4" xfId="565"/>
    <cellStyle name="40% - Accent6 5" xfId="151"/>
    <cellStyle name="40% - Accent6 5 2" xfId="260"/>
    <cellStyle name="40% - Accent6 5 2 2" xfId="476"/>
    <cellStyle name="40% - Accent6 5 2 3" xfId="684"/>
    <cellStyle name="40% - Accent6 5 3" xfId="371"/>
    <cellStyle name="40% - Accent6 5 4" xfId="579"/>
    <cellStyle name="40% - Accent6 6" xfId="165"/>
    <cellStyle name="40% - Accent6 6 2" xfId="385"/>
    <cellStyle name="40% - Accent6 6 3" xfId="593"/>
    <cellStyle name="40% - Accent6 7" xfId="273"/>
    <cellStyle name="40% - Accent6 8" xfId="49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15" builtinId="3"/>
    <cellStyle name="Comma 2" xfId="85"/>
    <cellStyle name="Comma 2 2" xfId="122"/>
    <cellStyle name="Comma 2 2 2" xfId="231"/>
    <cellStyle name="Comma 2 2 2 2" xfId="447"/>
    <cellStyle name="Comma 2 2 2 3" xfId="655"/>
    <cellStyle name="Comma 2 2 3" xfId="342"/>
    <cellStyle name="Comma 2 2 4" xfId="550"/>
    <cellStyle name="Comma 2 3" xfId="194"/>
    <cellStyle name="Comma 2 3 2" xfId="410"/>
    <cellStyle name="Comma 2 3 3" xfId="618"/>
    <cellStyle name="Comma 2 4" xfId="282"/>
    <cellStyle name="Comma 2 5" xfId="513"/>
    <cellStyle name="Comma 3" xfId="81"/>
    <cellStyle name="Comma 4" xfId="170"/>
    <cellStyle name="Comma 5" xfId="278"/>
    <cellStyle name="Explanatory Text" xfId="30" builtinId="53" customBuiltin="1"/>
    <cellStyle name="Good" xfId="21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/>
    <cellStyle name="Normal 10" xfId="58"/>
    <cellStyle name="Normal 10 2" xfId="104"/>
    <cellStyle name="Normal 10 2 2" xfId="213"/>
    <cellStyle name="Normal 10 2 2 2" xfId="429"/>
    <cellStyle name="Normal 10 2 2 3" xfId="637"/>
    <cellStyle name="Normal 10 2 3" xfId="324"/>
    <cellStyle name="Normal 10 2 4" xfId="532"/>
    <cellStyle name="Normal 10 3" xfId="174"/>
    <cellStyle name="Normal 10 3 2" xfId="391"/>
    <cellStyle name="Normal 10 3 3" xfId="599"/>
    <cellStyle name="Normal 10 4" xfId="287"/>
    <cellStyle name="Normal 10 5" xfId="494"/>
    <cellStyle name="Normal 11" xfId="124"/>
    <cellStyle name="Normal 11 2" xfId="233"/>
    <cellStyle name="Normal 11 2 2" xfId="449"/>
    <cellStyle name="Normal 11 2 3" xfId="657"/>
    <cellStyle name="Normal 11 3" xfId="344"/>
    <cellStyle name="Normal 11 4" xfId="552"/>
    <cellStyle name="Normal 12" xfId="138"/>
    <cellStyle name="Normal 12 2" xfId="247"/>
    <cellStyle name="Normal 12 2 2" xfId="463"/>
    <cellStyle name="Normal 12 2 3" xfId="671"/>
    <cellStyle name="Normal 12 3" xfId="358"/>
    <cellStyle name="Normal 12 4" xfId="566"/>
    <cellStyle name="Normal 13" xfId="171"/>
    <cellStyle name="Normal 14" xfId="152"/>
    <cellStyle name="Normal 14 2" xfId="372"/>
    <cellStyle name="Normal 14 3" xfId="580"/>
    <cellStyle name="Normal 15" xfId="285"/>
    <cellStyle name="Normal 16" xfId="261"/>
    <cellStyle name="Normal 2" xfId="1"/>
    <cellStyle name="Normal 2 2" xfId="76"/>
    <cellStyle name="Normal 2 3" xfId="72"/>
    <cellStyle name="Normal 2 4" xfId="279"/>
    <cellStyle name="Normal 3" xfId="2"/>
    <cellStyle name="Normal 3 2" xfId="3"/>
    <cellStyle name="Normal 3 2 2" xfId="82"/>
    <cellStyle name="Normal 3 2 2 2" xfId="119"/>
    <cellStyle name="Normal 3 2 2 2 2" xfId="228"/>
    <cellStyle name="Normal 3 2 2 2 2 2" xfId="444"/>
    <cellStyle name="Normal 3 2 2 2 2 3" xfId="652"/>
    <cellStyle name="Normal 3 2 2 2 3" xfId="339"/>
    <cellStyle name="Normal 3 2 2 2 4" xfId="547"/>
    <cellStyle name="Normal 3 2 2 3" xfId="191"/>
    <cellStyle name="Normal 3 2 2 3 2" xfId="407"/>
    <cellStyle name="Normal 3 2 2 3 3" xfId="615"/>
    <cellStyle name="Normal 3 2 2 4" xfId="303"/>
    <cellStyle name="Normal 3 2 2 5" xfId="510"/>
    <cellStyle name="Normal 3 2 3" xfId="88"/>
    <cellStyle name="Normal 3 2 3 2" xfId="197"/>
    <cellStyle name="Normal 3 2 3 2 2" xfId="413"/>
    <cellStyle name="Normal 3 2 3 2 3" xfId="621"/>
    <cellStyle name="Normal 3 2 3 3" xfId="308"/>
    <cellStyle name="Normal 3 2 3 4" xfId="516"/>
    <cellStyle name="Normal 3 2 4" xfId="169"/>
    <cellStyle name="Normal 3 2 4 2" xfId="388"/>
    <cellStyle name="Normal 3 2 4 3" xfId="596"/>
    <cellStyle name="Normal 3 2 5" xfId="275"/>
    <cellStyle name="Normal 3 2 6" xfId="478"/>
    <cellStyle name="Normal 3 3" xfId="75"/>
    <cellStyle name="Normal 3 3 2" xfId="117"/>
    <cellStyle name="Normal 3 3 2 2" xfId="226"/>
    <cellStyle name="Normal 3 3 2 2 2" xfId="442"/>
    <cellStyle name="Normal 3 3 2 2 3" xfId="650"/>
    <cellStyle name="Normal 3 3 2 3" xfId="337"/>
    <cellStyle name="Normal 3 3 2 4" xfId="545"/>
    <cellStyle name="Normal 3 3 3" xfId="188"/>
    <cellStyle name="Normal 3 3 3 2" xfId="405"/>
    <cellStyle name="Normal 3 3 3 3" xfId="613"/>
    <cellStyle name="Normal 3 3 4" xfId="301"/>
    <cellStyle name="Normal 3 3 5" xfId="508"/>
    <cellStyle name="Normal 3 4" xfId="73"/>
    <cellStyle name="Normal 3 5" xfId="87"/>
    <cellStyle name="Normal 3 5 2" xfId="196"/>
    <cellStyle name="Normal 3 5 2 2" xfId="412"/>
    <cellStyle name="Normal 3 5 2 3" xfId="620"/>
    <cellStyle name="Normal 3 5 3" xfId="307"/>
    <cellStyle name="Normal 3 5 4" xfId="515"/>
    <cellStyle name="Normal 3 6" xfId="166"/>
    <cellStyle name="Normal 3 6 2" xfId="386"/>
    <cellStyle name="Normal 3 6 3" xfId="594"/>
    <cellStyle name="Normal 3 7" xfId="276"/>
    <cellStyle name="Normal 3 8" xfId="477"/>
    <cellStyle name="Normal 4" xfId="4"/>
    <cellStyle name="Normal 4 2" xfId="5"/>
    <cellStyle name="Normal 4 3" xfId="80"/>
    <cellStyle name="Normal 4 4" xfId="83"/>
    <cellStyle name="Normal 4 4 2" xfId="120"/>
    <cellStyle name="Normal 4 4 2 2" xfId="229"/>
    <cellStyle name="Normal 4 4 2 2 2" xfId="445"/>
    <cellStyle name="Normal 4 4 2 2 3" xfId="653"/>
    <cellStyle name="Normal 4 4 2 3" xfId="340"/>
    <cellStyle name="Normal 4 4 2 4" xfId="548"/>
    <cellStyle name="Normal 4 4 3" xfId="192"/>
    <cellStyle name="Normal 4 4 3 2" xfId="408"/>
    <cellStyle name="Normal 4 4 3 3" xfId="616"/>
    <cellStyle name="Normal 4 4 4" xfId="304"/>
    <cellStyle name="Normal 4 4 5" xfId="511"/>
    <cellStyle name="Normal 4 5" xfId="283"/>
    <cellStyle name="Normal 4 6" xfId="280"/>
    <cellStyle name="Normal 5" xfId="6"/>
    <cellStyle name="Normal 5 2" xfId="78"/>
    <cellStyle name="Normal 5 2 2" xfId="118"/>
    <cellStyle name="Normal 5 2 2 2" xfId="227"/>
    <cellStyle name="Normal 5 2 2 2 2" xfId="443"/>
    <cellStyle name="Normal 5 2 2 2 3" xfId="651"/>
    <cellStyle name="Normal 5 2 2 3" xfId="338"/>
    <cellStyle name="Normal 5 2 2 4" xfId="546"/>
    <cellStyle name="Normal 5 2 3" xfId="190"/>
    <cellStyle name="Normal 5 2 3 2" xfId="406"/>
    <cellStyle name="Normal 5 2 3 3" xfId="614"/>
    <cellStyle name="Normal 5 2 4" xfId="302"/>
    <cellStyle name="Normal 5 2 5" xfId="509"/>
    <cellStyle name="Normal 5 3" xfId="71"/>
    <cellStyle name="Normal 5 3 2" xfId="187"/>
    <cellStyle name="Normal 5 3 2 2" xfId="404"/>
    <cellStyle name="Normal 5 3 2 3" xfId="612"/>
    <cellStyle name="Normal 5 3 3" xfId="300"/>
    <cellStyle name="Normal 5 3 4" xfId="507"/>
    <cellStyle name="Normal 5 4" xfId="89"/>
    <cellStyle name="Normal 5 4 2" xfId="198"/>
    <cellStyle name="Normal 5 4 2 2" xfId="414"/>
    <cellStyle name="Normal 5 4 2 3" xfId="622"/>
    <cellStyle name="Normal 5 4 3" xfId="309"/>
    <cellStyle name="Normal 5 4 4" xfId="517"/>
    <cellStyle name="Normal 5 5" xfId="168"/>
    <cellStyle name="Normal 5 5 2" xfId="387"/>
    <cellStyle name="Normal 5 5 3" xfId="595"/>
    <cellStyle name="Normal 5 6" xfId="277"/>
    <cellStyle name="Normal 5 7" xfId="274"/>
    <cellStyle name="Normal 5 8" xfId="479"/>
    <cellStyle name="Normal 6" xfId="7"/>
    <cellStyle name="Normal 6 2" xfId="8"/>
    <cellStyle name="Normal 7" xfId="9"/>
    <cellStyle name="Normal 8" xfId="56"/>
    <cellStyle name="Normal 8 2" xfId="86"/>
    <cellStyle name="Normal 8 2 2" xfId="123"/>
    <cellStyle name="Normal 8 2 2 2" xfId="232"/>
    <cellStyle name="Normal 8 2 2 2 2" xfId="448"/>
    <cellStyle name="Normal 8 2 2 2 3" xfId="656"/>
    <cellStyle name="Normal 8 2 2 3" xfId="343"/>
    <cellStyle name="Normal 8 2 2 4" xfId="551"/>
    <cellStyle name="Normal 8 2 3" xfId="195"/>
    <cellStyle name="Normal 8 2 3 2" xfId="411"/>
    <cellStyle name="Normal 8 2 3 3" xfId="619"/>
    <cellStyle name="Normal 8 2 4" xfId="306"/>
    <cellStyle name="Normal 8 2 5" xfId="514"/>
    <cellStyle name="Normal 8 3" xfId="102"/>
    <cellStyle name="Normal 8 3 2" xfId="211"/>
    <cellStyle name="Normal 8 3 2 2" xfId="427"/>
    <cellStyle name="Normal 8 3 2 3" xfId="635"/>
    <cellStyle name="Normal 8 3 3" xfId="322"/>
    <cellStyle name="Normal 8 3 4" xfId="530"/>
    <cellStyle name="Normal 8 4" xfId="172"/>
    <cellStyle name="Normal 8 4 2" xfId="389"/>
    <cellStyle name="Normal 8 4 3" xfId="597"/>
    <cellStyle name="Normal 8 5" xfId="286"/>
    <cellStyle name="Normal 8 6" xfId="492"/>
    <cellStyle name="Normal 9" xfId="77"/>
    <cellStyle name="Normal 9 2" xfId="189"/>
    <cellStyle name="Note 2" xfId="57"/>
    <cellStyle name="Note 2 2" xfId="84"/>
    <cellStyle name="Note 2 2 2" xfId="121"/>
    <cellStyle name="Note 2 2 2 2" xfId="230"/>
    <cellStyle name="Note 2 2 2 2 2" xfId="446"/>
    <cellStyle name="Note 2 2 2 2 3" xfId="654"/>
    <cellStyle name="Note 2 2 2 3" xfId="341"/>
    <cellStyle name="Note 2 2 2 4" xfId="549"/>
    <cellStyle name="Note 2 2 3" xfId="193"/>
    <cellStyle name="Note 2 2 3 2" xfId="409"/>
    <cellStyle name="Note 2 2 3 3" xfId="617"/>
    <cellStyle name="Note 2 2 4" xfId="305"/>
    <cellStyle name="Note 2 2 5" xfId="512"/>
    <cellStyle name="Note 2 3" xfId="103"/>
    <cellStyle name="Note 2 3 2" xfId="212"/>
    <cellStyle name="Note 2 3 2 2" xfId="428"/>
    <cellStyle name="Note 2 3 2 3" xfId="636"/>
    <cellStyle name="Note 2 3 3" xfId="323"/>
    <cellStyle name="Note 2 3 4" xfId="531"/>
    <cellStyle name="Note 2 4" xfId="173"/>
    <cellStyle name="Note 2 4 2" xfId="390"/>
    <cellStyle name="Note 2 4 3" xfId="598"/>
    <cellStyle name="Note 2 5" xfId="281"/>
    <cellStyle name="Note 2 6" xfId="493"/>
    <cellStyle name="Note 3" xfId="125"/>
    <cellStyle name="Note 3 2" xfId="234"/>
    <cellStyle name="Note 3 2 2" xfId="450"/>
    <cellStyle name="Note 3 2 3" xfId="658"/>
    <cellStyle name="Note 3 3" xfId="345"/>
    <cellStyle name="Note 3 4" xfId="553"/>
    <cellStyle name="Note 4" xfId="139"/>
    <cellStyle name="Note 4 2" xfId="248"/>
    <cellStyle name="Note 4 2 2" xfId="464"/>
    <cellStyle name="Note 4 2 3" xfId="672"/>
    <cellStyle name="Note 4 3" xfId="359"/>
    <cellStyle name="Note 4 4" xfId="567"/>
    <cellStyle name="Note 5" xfId="153"/>
    <cellStyle name="Note 5 2" xfId="373"/>
    <cellStyle name="Note 5 3" xfId="581"/>
    <cellStyle name="Output" xfId="25" builtinId="21" customBuiltin="1"/>
    <cellStyle name="Percent" xfId="10" builtinId="5"/>
    <cellStyle name="Percent 2" xfId="11"/>
    <cellStyle name="Percent 3" xfId="12"/>
    <cellStyle name="Percent 4" xfId="13"/>
    <cellStyle name="Percent 5" xfId="14"/>
    <cellStyle name="Percent 6" xfId="79"/>
    <cellStyle name="Percent 7" xfId="167"/>
    <cellStyle name="Percent 8" xfId="284"/>
    <cellStyle name="Title" xfId="16" builtinId="15" customBuiltin="1"/>
    <cellStyle name="Title 2" xfId="74"/>
    <cellStyle name="Total" xfId="31" builtinId="25" customBuiltin="1"/>
    <cellStyle name="Warning Text" xfId="2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Net Number of Borrowers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/>
          </c:dPt>
          <c:dPt>
            <c:idx val="1"/>
            <c:invertIfNegative val="0"/>
            <c:bubble3D val="0"/>
            <c:spPr/>
          </c:dPt>
          <c:dPt>
            <c:idx val="2"/>
            <c:invertIfNegative val="0"/>
            <c:bubble3D val="0"/>
            <c:spPr/>
          </c:dPt>
          <c:dPt>
            <c:idx val="3"/>
            <c:invertIfNegative val="0"/>
            <c:bubble3D val="0"/>
            <c:spPr/>
          </c:dPt>
          <c:dPt>
            <c:idx val="4"/>
            <c:invertIfNegative val="0"/>
            <c:bubble3D val="0"/>
            <c:spPr/>
          </c:dPt>
          <c:dPt>
            <c:idx val="5"/>
            <c:invertIfNegative val="0"/>
            <c:bubble3D val="0"/>
            <c:spPr/>
          </c:dPt>
          <c:dPt>
            <c:idx val="6"/>
            <c:invertIfNegative val="0"/>
            <c:bubble3D val="0"/>
            <c:spPr/>
          </c:dPt>
          <c:dPt>
            <c:idx val="7"/>
            <c:invertIfNegative val="0"/>
            <c:bubble3D val="0"/>
            <c:spPr/>
          </c:dPt>
          <c:dPt>
            <c:idx val="8"/>
            <c:invertIfNegative val="0"/>
            <c:bubble3D val="0"/>
            <c:spPr/>
          </c:dPt>
          <c:dPt>
            <c:idx val="9"/>
            <c:invertIfNegative val="0"/>
            <c:bubble3D val="0"/>
            <c:spPr/>
          </c:dPt>
          <c:dPt>
            <c:idx val="10"/>
            <c:invertIfNegative val="0"/>
            <c:bubble3D val="0"/>
            <c:spPr/>
          </c:dPt>
          <c:dPt>
            <c:idx val="11"/>
            <c:invertIfNegative val="0"/>
            <c:bubble3D val="0"/>
            <c:spPr/>
          </c:dPt>
          <c:dPt>
            <c:idx val="12"/>
            <c:invertIfNegative val="0"/>
            <c:bubble3D val="0"/>
            <c:spPr/>
          </c:dPt>
          <c:dPt>
            <c:idx val="13"/>
            <c:invertIfNegative val="0"/>
            <c:bubble3D val="0"/>
            <c:spPr/>
          </c:dPt>
          <c:dPt>
            <c:idx val="14"/>
            <c:invertIfNegative val="0"/>
            <c:bubble3D val="0"/>
            <c:spPr/>
          </c:dPt>
          <c:dPt>
            <c:idx val="15"/>
            <c:invertIfNegative val="0"/>
            <c:bubble3D val="0"/>
            <c:spPr/>
          </c:dPt>
          <c:dPt>
            <c:idx val="16"/>
            <c:invertIfNegative val="0"/>
            <c:bubble3D val="0"/>
            <c:spPr/>
          </c:dPt>
          <c:dPt>
            <c:idx val="17"/>
            <c:invertIfNegative val="0"/>
            <c:bubble3D val="0"/>
            <c:spPr/>
          </c:dPt>
          <c:dPt>
            <c:idx val="18"/>
            <c:invertIfNegative val="0"/>
            <c:bubble3D val="0"/>
            <c:spPr/>
          </c:dPt>
          <c:dPt>
            <c:idx val="19"/>
            <c:invertIfNegative val="0"/>
            <c:bubble3D val="0"/>
            <c:spPr/>
          </c:dPt>
          <c:dPt>
            <c:idx val="20"/>
            <c:invertIfNegative val="0"/>
            <c:bubble3D val="0"/>
            <c:spPr/>
          </c:dPt>
          <c:dPt>
            <c:idx val="21"/>
            <c:invertIfNegative val="0"/>
            <c:bubble3D val="0"/>
            <c:spPr/>
          </c:dPt>
          <c:dPt>
            <c:idx val="22"/>
            <c:invertIfNegative val="0"/>
            <c:bubble3D val="0"/>
            <c:spPr/>
          </c:dPt>
          <c:dPt>
            <c:idx val="23"/>
            <c:invertIfNegative val="0"/>
            <c:bubble3D val="0"/>
            <c:spPr/>
          </c:dPt>
          <c:dPt>
            <c:idx val="24"/>
            <c:invertIfNegative val="0"/>
            <c:bubble3D val="0"/>
            <c:spPr/>
          </c:dPt>
          <c:dPt>
            <c:idx val="25"/>
            <c:invertIfNegative val="0"/>
            <c:bubble3D val="0"/>
            <c:spPr/>
          </c:dPt>
          <c:dPt>
            <c:idx val="26"/>
            <c:invertIfNegative val="0"/>
            <c:bubble3D val="0"/>
            <c:spPr/>
          </c:dPt>
          <c:dPt>
            <c:idx val="27"/>
            <c:invertIfNegative val="0"/>
            <c:bubble3D val="0"/>
            <c:spPr/>
          </c:dPt>
          <c:dPt>
            <c:idx val="28"/>
            <c:invertIfNegative val="0"/>
            <c:bubble3D val="0"/>
            <c:spPr/>
          </c:dPt>
          <c:dPt>
            <c:idx val="29"/>
            <c:invertIfNegative val="0"/>
            <c:bubble3D val="0"/>
            <c:spPr/>
          </c:dPt>
          <c:dPt>
            <c:idx val="30"/>
            <c:invertIfNegative val="0"/>
            <c:bubble3D val="0"/>
            <c:spPr/>
          </c:dPt>
          <c:dPt>
            <c:idx val="31"/>
            <c:invertIfNegative val="0"/>
            <c:bubble3D val="0"/>
            <c:spPr/>
          </c:dPt>
          <c:cat>
            <c:numRef>
              <c:f>'Charts (Old)'!$R$10:$R$41</c:f>
              <c:numCache>
                <c:formatCode>mmm-yy</c:formatCode>
                <c:ptCount val="32"/>
                <c:pt idx="0">
                  <c:v>42384</c:v>
                </c:pt>
                <c:pt idx="1">
                  <c:v>42416</c:v>
                </c:pt>
                <c:pt idx="2">
                  <c:v>42445</c:v>
                </c:pt>
                <c:pt idx="3">
                  <c:v>42476</c:v>
                </c:pt>
                <c:pt idx="4">
                  <c:v>42491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  <c:pt idx="9">
                  <c:v>42659</c:v>
                </c:pt>
                <c:pt idx="10">
                  <c:v>42690</c:v>
                </c:pt>
                <c:pt idx="11">
                  <c:v>42720</c:v>
                </c:pt>
                <c:pt idx="12">
                  <c:v>42751</c:v>
                </c:pt>
                <c:pt idx="13">
                  <c:v>42782</c:v>
                </c:pt>
                <c:pt idx="14">
                  <c:v>42810</c:v>
                </c:pt>
                <c:pt idx="15">
                  <c:v>42841</c:v>
                </c:pt>
                <c:pt idx="16">
                  <c:v>42871</c:v>
                </c:pt>
                <c:pt idx="17">
                  <c:v>42903</c:v>
                </c:pt>
                <c:pt idx="18">
                  <c:v>42933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</c:numCache>
            </c:numRef>
          </c:cat>
          <c:val>
            <c:numRef>
              <c:f>'Charts (Old)'!$S$10:$S$41</c:f>
              <c:numCache>
                <c:formatCode>General</c:formatCode>
                <c:ptCount val="32"/>
                <c:pt idx="0">
                  <c:v>19953</c:v>
                </c:pt>
                <c:pt idx="1">
                  <c:v>21262</c:v>
                </c:pt>
                <c:pt idx="2">
                  <c:v>21707</c:v>
                </c:pt>
                <c:pt idx="3">
                  <c:v>21415</c:v>
                </c:pt>
                <c:pt idx="4">
                  <c:v>21970</c:v>
                </c:pt>
                <c:pt idx="5">
                  <c:v>22748</c:v>
                </c:pt>
                <c:pt idx="6">
                  <c:v>23694</c:v>
                </c:pt>
                <c:pt idx="7">
                  <c:v>24391</c:v>
                </c:pt>
                <c:pt idx="8">
                  <c:v>24420</c:v>
                </c:pt>
                <c:pt idx="9">
                  <c:v>25032</c:v>
                </c:pt>
                <c:pt idx="10">
                  <c:v>24658</c:v>
                </c:pt>
                <c:pt idx="11">
                  <c:v>24909</c:v>
                </c:pt>
                <c:pt idx="12">
                  <c:v>24576</c:v>
                </c:pt>
                <c:pt idx="13">
                  <c:v>23868</c:v>
                </c:pt>
                <c:pt idx="14">
                  <c:v>23855</c:v>
                </c:pt>
                <c:pt idx="15">
                  <c:v>23860</c:v>
                </c:pt>
                <c:pt idx="16">
                  <c:v>23740</c:v>
                </c:pt>
                <c:pt idx="17">
                  <c:v>23781</c:v>
                </c:pt>
                <c:pt idx="18">
                  <c:v>23741</c:v>
                </c:pt>
                <c:pt idx="19">
                  <c:v>23666</c:v>
                </c:pt>
                <c:pt idx="20">
                  <c:v>23543</c:v>
                </c:pt>
                <c:pt idx="21">
                  <c:v>23278</c:v>
                </c:pt>
                <c:pt idx="22">
                  <c:v>23950</c:v>
                </c:pt>
                <c:pt idx="23">
                  <c:v>24559</c:v>
                </c:pt>
                <c:pt idx="24">
                  <c:v>25013</c:v>
                </c:pt>
                <c:pt idx="25">
                  <c:v>25466</c:v>
                </c:pt>
                <c:pt idx="26">
                  <c:v>26187</c:v>
                </c:pt>
                <c:pt idx="27">
                  <c:v>25878</c:v>
                </c:pt>
                <c:pt idx="28">
                  <c:v>26910</c:v>
                </c:pt>
                <c:pt idx="29">
                  <c:v>27206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672832"/>
        <c:axId val="271674368"/>
      </c:barChart>
      <c:dateAx>
        <c:axId val="271672832"/>
        <c:scaling>
          <c:orientation val="minMax"/>
        </c:scaling>
        <c:delete val="0"/>
        <c:axPos val="b"/>
        <c:numFmt formatCode="mmm\/yy" sourceLinked="0"/>
        <c:majorTickMark val="none"/>
        <c:minorTickMark val="none"/>
        <c:tickLblPos val="nextTo"/>
        <c:txPr>
          <a:bodyPr rot="30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1674368"/>
        <c:crosses val="autoZero"/>
        <c:auto val="1"/>
        <c:lblOffset val="100"/>
        <c:baseTimeUnit val="months"/>
        <c:majorUnit val="2"/>
        <c:majorTimeUnit val="months"/>
        <c:minorUnit val="2"/>
        <c:minorTimeUnit val="months"/>
      </c:dateAx>
      <c:valAx>
        <c:axId val="2716743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1672832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legend>
      <c:legendPos val="r"/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ayout>
        <c:manualLayout>
          <c:xMode val="edge"/>
          <c:yMode val="edge"/>
          <c:wMode val="edge"/>
          <c:hMode val="edge"/>
          <c:x val="0.91697936972538119"/>
          <c:y val="0.10158730158730159"/>
          <c:w val="0.99177380314371699"/>
          <c:h val="0.98253993250843652"/>
        </c:manualLayout>
      </c:layout>
      <c:overlay val="0"/>
      <c:txPr>
        <a:bodyPr/>
        <a:lstStyle/>
        <a:p>
          <a:pPr rtl="0">
            <a:defRPr sz="48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244776199068591E-2"/>
          <c:y val="0.28776237939011906"/>
          <c:w val="0.61062314944822615"/>
          <c:h val="0.67384800938278377"/>
        </c:manualLayout>
      </c:layout>
      <c:pie3DChart>
        <c:varyColors val="1"/>
        <c:ser>
          <c:idx val="0"/>
          <c:order val="0"/>
          <c:tx>
            <c:strRef>
              <c:f>Charts!$O$17</c:f>
              <c:strCache>
                <c:ptCount val="1"/>
                <c:pt idx="0">
                  <c:v>No.of loan </c:v>
                </c:pt>
              </c:strCache>
            </c:strRef>
          </c:tx>
          <c:explosion val="27"/>
          <c:dPt>
            <c:idx val="0"/>
            <c:bubble3D val="0"/>
            <c:explosion val="0"/>
            <c:spPr>
              <a:scene3d>
                <a:camera prst="orthographicFront"/>
                <a:lightRig rig="threePt" dir="t">
                  <a:rot lat="0" lon="0" rev="1800000"/>
                </a:lightRig>
              </a:scene3d>
              <a:sp3d prstMaterial="dkEdge">
                <a:bevelT w="139700" h="139700" prst="divot"/>
                <a:bevelB w="114300" prst="hardEdge"/>
              </a:sp3d>
            </c:spPr>
          </c:dPt>
          <c:dPt>
            <c:idx val="1"/>
            <c:bubble3D val="0"/>
          </c:dPt>
          <c:dPt>
            <c:idx val="2"/>
            <c:bubble3D val="0"/>
          </c:dPt>
          <c:cat>
            <c:strRef>
              <c:f>Charts!$N$18:$N$20</c:f>
              <c:strCache>
                <c:ptCount val="3"/>
                <c:pt idx="0">
                  <c:v>JLG</c:v>
                </c:pt>
                <c:pt idx="1">
                  <c:v>Watsan</c:v>
                </c:pt>
                <c:pt idx="2">
                  <c:v>Individual</c:v>
                </c:pt>
              </c:strCache>
            </c:strRef>
          </c:cat>
          <c:val>
            <c:numRef>
              <c:f>Charts!$O$18:$O$20</c:f>
              <c:numCache>
                <c:formatCode>#,##0</c:formatCode>
                <c:ptCount val="3"/>
                <c:pt idx="0">
                  <c:v>25135</c:v>
                </c:pt>
                <c:pt idx="1">
                  <c:v>2815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Charts!$P$17</c:f>
              <c:strCache>
                <c:ptCount val="1"/>
                <c:pt idx="0">
                  <c:v>%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cat>
            <c:strRef>
              <c:f>Charts!$N$18:$N$20</c:f>
              <c:strCache>
                <c:ptCount val="3"/>
                <c:pt idx="0">
                  <c:v>JLG</c:v>
                </c:pt>
                <c:pt idx="1">
                  <c:v>Watsan</c:v>
                </c:pt>
                <c:pt idx="2">
                  <c:v>Individual</c:v>
                </c:pt>
              </c:strCache>
            </c:strRef>
          </c:cat>
          <c:val>
            <c:numRef>
              <c:f>Charts!$P$18:$P$20</c:f>
              <c:numCache>
                <c:formatCode>0.00%</c:formatCode>
                <c:ptCount val="3"/>
                <c:pt idx="0">
                  <c:v>0.89912359148631726</c:v>
                </c:pt>
                <c:pt idx="1">
                  <c:v>0.10069754963333929</c:v>
                </c:pt>
                <c:pt idx="2">
                  <c:v>1.7885888034340904E-4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749054095510786"/>
          <c:y val="0.39446399921013009"/>
          <c:w val="0.2683989501312336"/>
          <c:h val="0.5086515439488559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IN"/>
              <a:t>Rural/Urban  O/s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Charts!$O$28</c:f>
              <c:strCache>
                <c:ptCount val="1"/>
                <c:pt idx="0">
                  <c:v>Loans O/s (Rs.)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32"/>
          <c:dPt>
            <c:idx val="0"/>
            <c:bubble3D val="0"/>
            <c:explosion val="0"/>
          </c:dPt>
          <c:dPt>
            <c:idx val="1"/>
            <c:bubble3D val="0"/>
            <c:explosion val="21"/>
          </c:dPt>
          <c:cat>
            <c:strRef>
              <c:f>Charts!$N$33:$N$34</c:f>
              <c:strCache>
                <c:ptCount val="2"/>
                <c:pt idx="0">
                  <c:v>Rural</c:v>
                </c:pt>
                <c:pt idx="1">
                  <c:v>Urban</c:v>
                </c:pt>
              </c:strCache>
            </c:strRef>
          </c:cat>
          <c:val>
            <c:numRef>
              <c:f>Charts!$O$33:$O$34</c:f>
              <c:numCache>
                <c:formatCode>#,##0</c:formatCode>
                <c:ptCount val="2"/>
                <c:pt idx="0">
                  <c:v>213637927</c:v>
                </c:pt>
                <c:pt idx="1">
                  <c:v>168849132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734475374732332"/>
          <c:y val="0.49679756484113602"/>
          <c:w val="0.19700214132762317"/>
          <c:h val="0.2596171165505269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Charts!$P$37</c:f>
              <c:strCache>
                <c:ptCount val="1"/>
                <c:pt idx="0">
                  <c:v>Loan O/S</c:v>
                </c:pt>
              </c:strCache>
            </c:strRef>
          </c:tx>
          <c:invertIfNegative val="0"/>
          <c:cat>
            <c:strRef>
              <c:f>Charts!$N$38:$N$59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Gandhidham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Charts!$P$38:$P$59</c:f>
              <c:numCache>
                <c:formatCode>#,##0</c:formatCode>
                <c:ptCount val="22"/>
                <c:pt idx="0">
                  <c:v>9935898</c:v>
                </c:pt>
                <c:pt idx="1">
                  <c:v>32444701</c:v>
                </c:pt>
                <c:pt idx="2">
                  <c:v>16037006</c:v>
                </c:pt>
                <c:pt idx="3">
                  <c:v>31924619</c:v>
                </c:pt>
                <c:pt idx="4">
                  <c:v>23989753</c:v>
                </c:pt>
                <c:pt idx="5">
                  <c:v>10319188</c:v>
                </c:pt>
                <c:pt idx="6">
                  <c:v>13832334</c:v>
                </c:pt>
                <c:pt idx="7">
                  <c:v>13497478</c:v>
                </c:pt>
                <c:pt idx="8">
                  <c:v>15785208</c:v>
                </c:pt>
                <c:pt idx="9">
                  <c:v>123376</c:v>
                </c:pt>
                <c:pt idx="10">
                  <c:v>9852920</c:v>
                </c:pt>
                <c:pt idx="11">
                  <c:v>24728196</c:v>
                </c:pt>
                <c:pt idx="12">
                  <c:v>19510844</c:v>
                </c:pt>
                <c:pt idx="13">
                  <c:v>35248268</c:v>
                </c:pt>
                <c:pt idx="14">
                  <c:v>17276749</c:v>
                </c:pt>
                <c:pt idx="15">
                  <c:v>9204409</c:v>
                </c:pt>
                <c:pt idx="16">
                  <c:v>3403656</c:v>
                </c:pt>
                <c:pt idx="17">
                  <c:v>15252200</c:v>
                </c:pt>
                <c:pt idx="18">
                  <c:v>24897776</c:v>
                </c:pt>
                <c:pt idx="19">
                  <c:v>18067518</c:v>
                </c:pt>
                <c:pt idx="20">
                  <c:v>21272248</c:v>
                </c:pt>
                <c:pt idx="21">
                  <c:v>15882714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2059776"/>
        <c:axId val="272086144"/>
        <c:axId val="0"/>
      </c:bar3DChart>
      <c:catAx>
        <c:axId val="27205977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2086144"/>
        <c:crosses val="autoZero"/>
        <c:auto val="1"/>
        <c:lblAlgn val="ctr"/>
        <c:lblOffset val="100"/>
        <c:noMultiLvlLbl val="0"/>
      </c:catAx>
      <c:valAx>
        <c:axId val="2720861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2059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00836167155406"/>
          <c:y val="0.52796819515207649"/>
          <c:w val="8.9182623848319542E-2"/>
          <c:h val="4.774895785085686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No. of Borrowers Comparison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Charts!$Q$64</c:f>
              <c:strCache>
                <c:ptCount val="1"/>
                <c:pt idx="0">
                  <c:v>Apr-19</c:v>
                </c:pt>
              </c:strCache>
            </c:strRef>
          </c:tx>
          <c:invertIfNegative val="0"/>
          <c:cat>
            <c:strRef>
              <c:f>Charts!$P$65:$P$86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Charts!$Q$65:$Q$86</c:f>
              <c:numCache>
                <c:formatCode>General</c:formatCode>
                <c:ptCount val="22"/>
                <c:pt idx="0">
                  <c:v>465</c:v>
                </c:pt>
                <c:pt idx="1">
                  <c:v>2122</c:v>
                </c:pt>
                <c:pt idx="2">
                  <c:v>1141</c:v>
                </c:pt>
                <c:pt idx="3">
                  <c:v>2026</c:v>
                </c:pt>
                <c:pt idx="4">
                  <c:v>1401</c:v>
                </c:pt>
                <c:pt idx="5">
                  <c:v>922</c:v>
                </c:pt>
                <c:pt idx="6">
                  <c:v>841</c:v>
                </c:pt>
                <c:pt idx="7">
                  <c:v>1089</c:v>
                </c:pt>
                <c:pt idx="8">
                  <c:v>782</c:v>
                </c:pt>
                <c:pt idx="9">
                  <c:v>179</c:v>
                </c:pt>
                <c:pt idx="10">
                  <c:v>631</c:v>
                </c:pt>
                <c:pt idx="11">
                  <c:v>1383</c:v>
                </c:pt>
                <c:pt idx="12">
                  <c:v>1046</c:v>
                </c:pt>
                <c:pt idx="13">
                  <c:v>1704</c:v>
                </c:pt>
                <c:pt idx="14">
                  <c:v>1263</c:v>
                </c:pt>
                <c:pt idx="15">
                  <c:v>1059</c:v>
                </c:pt>
                <c:pt idx="16">
                  <c:v>416</c:v>
                </c:pt>
                <c:pt idx="17">
                  <c:v>991</c:v>
                </c:pt>
                <c:pt idx="18">
                  <c:v>2082</c:v>
                </c:pt>
                <c:pt idx="19">
                  <c:v>1878</c:v>
                </c:pt>
                <c:pt idx="20">
                  <c:v>1768</c:v>
                </c:pt>
                <c:pt idx="21">
                  <c:v>1115</c:v>
                </c:pt>
              </c:numCache>
            </c:numRef>
          </c:val>
        </c:ser>
        <c:ser>
          <c:idx val="1"/>
          <c:order val="1"/>
          <c:tx>
            <c:strRef>
              <c:f>Charts!$R$64</c:f>
              <c:strCache>
                <c:ptCount val="1"/>
                <c:pt idx="0">
                  <c:v>May-19</c:v>
                </c:pt>
              </c:strCache>
            </c:strRef>
          </c:tx>
          <c:invertIfNegative val="0"/>
          <c:cat>
            <c:strRef>
              <c:f>Charts!$P$65:$P$86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Charts!$R$65:$R$86</c:f>
              <c:numCache>
                <c:formatCode>#,##0</c:formatCode>
                <c:ptCount val="22"/>
                <c:pt idx="0">
                  <c:v>474</c:v>
                </c:pt>
                <c:pt idx="1">
                  <c:v>2196</c:v>
                </c:pt>
                <c:pt idx="2">
                  <c:v>1170</c:v>
                </c:pt>
                <c:pt idx="3">
                  <c:v>1965</c:v>
                </c:pt>
                <c:pt idx="4">
                  <c:v>1477</c:v>
                </c:pt>
                <c:pt idx="5">
                  <c:v>879</c:v>
                </c:pt>
                <c:pt idx="6">
                  <c:v>855</c:v>
                </c:pt>
                <c:pt idx="7">
                  <c:v>1162</c:v>
                </c:pt>
                <c:pt idx="8">
                  <c:v>769</c:v>
                </c:pt>
                <c:pt idx="9">
                  <c:v>159</c:v>
                </c:pt>
                <c:pt idx="10">
                  <c:v>638</c:v>
                </c:pt>
                <c:pt idx="11">
                  <c:v>1383</c:v>
                </c:pt>
                <c:pt idx="12">
                  <c:v>1087</c:v>
                </c:pt>
                <c:pt idx="13">
                  <c:v>1671</c:v>
                </c:pt>
                <c:pt idx="14">
                  <c:v>1269</c:v>
                </c:pt>
                <c:pt idx="15">
                  <c:v>1103</c:v>
                </c:pt>
                <c:pt idx="16">
                  <c:v>406</c:v>
                </c:pt>
                <c:pt idx="17">
                  <c:v>968</c:v>
                </c:pt>
                <c:pt idx="18">
                  <c:v>2166</c:v>
                </c:pt>
                <c:pt idx="19">
                  <c:v>1888</c:v>
                </c:pt>
                <c:pt idx="20">
                  <c:v>1770</c:v>
                </c:pt>
                <c:pt idx="21">
                  <c:v>1240</c:v>
                </c:pt>
              </c:numCache>
            </c:numRef>
          </c:val>
        </c:ser>
        <c:ser>
          <c:idx val="2"/>
          <c:order val="2"/>
          <c:tx>
            <c:strRef>
              <c:f>Charts!$S$64</c:f>
              <c:strCache>
                <c:ptCount val="1"/>
                <c:pt idx="0">
                  <c:v>Jun-19</c:v>
                </c:pt>
              </c:strCache>
            </c:strRef>
          </c:tx>
          <c:invertIfNegative val="0"/>
          <c:cat>
            <c:strRef>
              <c:f>Charts!$P$65:$P$86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Charts!$S$65:$S$86</c:f>
              <c:numCache>
                <c:formatCode>#,##0</c:formatCode>
                <c:ptCount val="22"/>
                <c:pt idx="0">
                  <c:v>554</c:v>
                </c:pt>
                <c:pt idx="1">
                  <c:v>2177</c:v>
                </c:pt>
                <c:pt idx="2">
                  <c:v>1128</c:v>
                </c:pt>
                <c:pt idx="3">
                  <c:v>1915</c:v>
                </c:pt>
                <c:pt idx="4">
                  <c:v>1538</c:v>
                </c:pt>
                <c:pt idx="5">
                  <c:v>890</c:v>
                </c:pt>
                <c:pt idx="6">
                  <c:v>902</c:v>
                </c:pt>
                <c:pt idx="7">
                  <c:v>1214</c:v>
                </c:pt>
                <c:pt idx="8">
                  <c:v>787</c:v>
                </c:pt>
                <c:pt idx="9">
                  <c:v>121</c:v>
                </c:pt>
                <c:pt idx="10">
                  <c:v>676</c:v>
                </c:pt>
                <c:pt idx="11">
                  <c:v>1486</c:v>
                </c:pt>
                <c:pt idx="12">
                  <c:v>1110</c:v>
                </c:pt>
                <c:pt idx="13">
                  <c:v>1839</c:v>
                </c:pt>
                <c:pt idx="14">
                  <c:v>1236</c:v>
                </c:pt>
                <c:pt idx="15">
                  <c:v>1052</c:v>
                </c:pt>
                <c:pt idx="16">
                  <c:v>389</c:v>
                </c:pt>
                <c:pt idx="17">
                  <c:v>965</c:v>
                </c:pt>
                <c:pt idx="18">
                  <c:v>2071</c:v>
                </c:pt>
                <c:pt idx="19">
                  <c:v>1745</c:v>
                </c:pt>
                <c:pt idx="20">
                  <c:v>1673</c:v>
                </c:pt>
                <c:pt idx="21">
                  <c:v>1310</c:v>
                </c:pt>
              </c:numCache>
            </c:numRef>
          </c:val>
        </c:ser>
        <c:ser>
          <c:idx val="3"/>
          <c:order val="3"/>
          <c:tx>
            <c:strRef>
              <c:f>Charts!$T$64</c:f>
              <c:strCache>
                <c:ptCount val="1"/>
                <c:pt idx="0">
                  <c:v>Jul-19</c:v>
                </c:pt>
              </c:strCache>
            </c:strRef>
          </c:tx>
          <c:invertIfNegative val="0"/>
          <c:cat>
            <c:strRef>
              <c:f>Charts!$P$65:$P$86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Charts!$T$65:$T$86</c:f>
              <c:numCache>
                <c:formatCode>#,##0</c:formatCode>
                <c:ptCount val="22"/>
                <c:pt idx="0">
                  <c:v>485</c:v>
                </c:pt>
                <c:pt idx="1">
                  <c:v>2094</c:v>
                </c:pt>
                <c:pt idx="2">
                  <c:v>1109</c:v>
                </c:pt>
                <c:pt idx="3">
                  <c:v>1887</c:v>
                </c:pt>
                <c:pt idx="4">
                  <c:v>1420</c:v>
                </c:pt>
                <c:pt idx="5">
                  <c:v>860</c:v>
                </c:pt>
                <c:pt idx="6">
                  <c:v>836</c:v>
                </c:pt>
                <c:pt idx="7">
                  <c:v>1163</c:v>
                </c:pt>
                <c:pt idx="8">
                  <c:v>729</c:v>
                </c:pt>
                <c:pt idx="9">
                  <c:v>62</c:v>
                </c:pt>
                <c:pt idx="10">
                  <c:v>631</c:v>
                </c:pt>
                <c:pt idx="11">
                  <c:v>1355</c:v>
                </c:pt>
                <c:pt idx="12">
                  <c:v>1025</c:v>
                </c:pt>
                <c:pt idx="13">
                  <c:v>1603</c:v>
                </c:pt>
                <c:pt idx="14">
                  <c:v>1224</c:v>
                </c:pt>
                <c:pt idx="15">
                  <c:v>1013</c:v>
                </c:pt>
                <c:pt idx="16">
                  <c:v>357</c:v>
                </c:pt>
                <c:pt idx="17">
                  <c:v>956</c:v>
                </c:pt>
                <c:pt idx="18">
                  <c:v>1986</c:v>
                </c:pt>
                <c:pt idx="19">
                  <c:v>1652</c:v>
                </c:pt>
                <c:pt idx="20">
                  <c:v>1668</c:v>
                </c:pt>
                <c:pt idx="21">
                  <c:v>1348</c:v>
                </c:pt>
              </c:numCache>
            </c:numRef>
          </c:val>
        </c:ser>
        <c:ser>
          <c:idx val="5"/>
          <c:order val="4"/>
          <c:tx>
            <c:strRef>
              <c:f>Charts!$U$64</c:f>
              <c:strCache>
                <c:ptCount val="1"/>
                <c:pt idx="0">
                  <c:v>Aug-19</c:v>
                </c:pt>
              </c:strCache>
            </c:strRef>
          </c:tx>
          <c:invertIfNegative val="0"/>
          <c:cat>
            <c:strRef>
              <c:f>Charts!$P$65:$P$86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Charts!$U$65:$U$86</c:f>
              <c:numCache>
                <c:formatCode>#,##0</c:formatCode>
                <c:ptCount val="22"/>
                <c:pt idx="0">
                  <c:v>489</c:v>
                </c:pt>
                <c:pt idx="1">
                  <c:v>2067</c:v>
                </c:pt>
                <c:pt idx="2">
                  <c:v>1069</c:v>
                </c:pt>
                <c:pt idx="3">
                  <c:v>1831</c:v>
                </c:pt>
                <c:pt idx="4">
                  <c:v>1354</c:v>
                </c:pt>
                <c:pt idx="5">
                  <c:v>824</c:v>
                </c:pt>
                <c:pt idx="6">
                  <c:v>889</c:v>
                </c:pt>
                <c:pt idx="7">
                  <c:v>1162</c:v>
                </c:pt>
                <c:pt idx="8">
                  <c:v>770</c:v>
                </c:pt>
                <c:pt idx="9">
                  <c:v>39</c:v>
                </c:pt>
                <c:pt idx="10">
                  <c:v>619</c:v>
                </c:pt>
                <c:pt idx="11">
                  <c:v>1314</c:v>
                </c:pt>
                <c:pt idx="12">
                  <c:v>1009</c:v>
                </c:pt>
                <c:pt idx="13">
                  <c:v>1713</c:v>
                </c:pt>
                <c:pt idx="14">
                  <c:v>1204</c:v>
                </c:pt>
                <c:pt idx="15">
                  <c:v>996</c:v>
                </c:pt>
                <c:pt idx="16">
                  <c:v>337</c:v>
                </c:pt>
                <c:pt idx="17">
                  <c:v>1000</c:v>
                </c:pt>
                <c:pt idx="18">
                  <c:v>1997</c:v>
                </c:pt>
                <c:pt idx="19">
                  <c:v>1494</c:v>
                </c:pt>
                <c:pt idx="20">
                  <c:v>1599</c:v>
                </c:pt>
                <c:pt idx="21">
                  <c:v>1297</c:v>
                </c:pt>
              </c:numCache>
            </c:numRef>
          </c:val>
        </c:ser>
        <c:ser>
          <c:idx val="4"/>
          <c:order val="5"/>
          <c:tx>
            <c:strRef>
              <c:f>Charts!$V$64</c:f>
              <c:strCache>
                <c:ptCount val="1"/>
                <c:pt idx="0">
                  <c:v>Sep-19</c:v>
                </c:pt>
              </c:strCache>
            </c:strRef>
          </c:tx>
          <c:invertIfNegative val="0"/>
          <c:cat>
            <c:strRef>
              <c:f>Charts!$P$65:$P$86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Charts!$V$65:$V$86</c:f>
              <c:numCache>
                <c:formatCode>#,##0</c:formatCode>
                <c:ptCount val="22"/>
                <c:pt idx="0">
                  <c:v>502</c:v>
                </c:pt>
                <c:pt idx="1">
                  <c:v>2218</c:v>
                </c:pt>
                <c:pt idx="2">
                  <c:v>1168</c:v>
                </c:pt>
                <c:pt idx="3">
                  <c:v>1812</c:v>
                </c:pt>
                <c:pt idx="4">
                  <c:v>1494</c:v>
                </c:pt>
                <c:pt idx="5">
                  <c:v>760</c:v>
                </c:pt>
                <c:pt idx="6">
                  <c:v>897</c:v>
                </c:pt>
                <c:pt idx="7">
                  <c:v>1140</c:v>
                </c:pt>
                <c:pt idx="8">
                  <c:v>799</c:v>
                </c:pt>
                <c:pt idx="9">
                  <c:v>39</c:v>
                </c:pt>
                <c:pt idx="10">
                  <c:v>625</c:v>
                </c:pt>
                <c:pt idx="11">
                  <c:v>1296</c:v>
                </c:pt>
                <c:pt idx="12">
                  <c:v>1011</c:v>
                </c:pt>
                <c:pt idx="13">
                  <c:v>1703</c:v>
                </c:pt>
                <c:pt idx="14">
                  <c:v>1248</c:v>
                </c:pt>
                <c:pt idx="15">
                  <c:v>1029</c:v>
                </c:pt>
                <c:pt idx="16">
                  <c:v>323</c:v>
                </c:pt>
                <c:pt idx="17">
                  <c:v>958</c:v>
                </c:pt>
                <c:pt idx="18">
                  <c:v>2162</c:v>
                </c:pt>
                <c:pt idx="19">
                  <c:v>1486</c:v>
                </c:pt>
                <c:pt idx="20">
                  <c:v>1573</c:v>
                </c:pt>
                <c:pt idx="21">
                  <c:v>1386</c:v>
                </c:pt>
              </c:numCache>
            </c:numRef>
          </c:val>
        </c:ser>
        <c:ser>
          <c:idx val="6"/>
          <c:order val="6"/>
          <c:tx>
            <c:strRef>
              <c:f>Charts!$W$64</c:f>
              <c:strCache>
                <c:ptCount val="1"/>
                <c:pt idx="0">
                  <c:v>Oct-19</c:v>
                </c:pt>
              </c:strCache>
            </c:strRef>
          </c:tx>
          <c:invertIfNegative val="0"/>
          <c:cat>
            <c:strRef>
              <c:f>Charts!$P$65:$P$86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Charts!$W$65:$W$86</c:f>
              <c:numCache>
                <c:formatCode>#,##0</c:formatCode>
                <c:ptCount val="22"/>
                <c:pt idx="0">
                  <c:v>494</c:v>
                </c:pt>
                <c:pt idx="1">
                  <c:v>2100</c:v>
                </c:pt>
                <c:pt idx="2">
                  <c:v>1141</c:v>
                </c:pt>
                <c:pt idx="3">
                  <c:v>1917</c:v>
                </c:pt>
                <c:pt idx="4">
                  <c:v>1504</c:v>
                </c:pt>
                <c:pt idx="5">
                  <c:v>737</c:v>
                </c:pt>
                <c:pt idx="6">
                  <c:v>824</c:v>
                </c:pt>
                <c:pt idx="7">
                  <c:v>1046</c:v>
                </c:pt>
                <c:pt idx="8">
                  <c:v>834</c:v>
                </c:pt>
                <c:pt idx="9">
                  <c:v>39</c:v>
                </c:pt>
                <c:pt idx="10">
                  <c:v>600</c:v>
                </c:pt>
                <c:pt idx="11">
                  <c:v>1275</c:v>
                </c:pt>
                <c:pt idx="12">
                  <c:v>1026</c:v>
                </c:pt>
                <c:pt idx="13">
                  <c:v>1763</c:v>
                </c:pt>
                <c:pt idx="14">
                  <c:v>1220</c:v>
                </c:pt>
                <c:pt idx="15">
                  <c:v>991</c:v>
                </c:pt>
                <c:pt idx="16">
                  <c:v>325</c:v>
                </c:pt>
                <c:pt idx="17">
                  <c:v>983</c:v>
                </c:pt>
                <c:pt idx="18">
                  <c:v>1995</c:v>
                </c:pt>
                <c:pt idx="19">
                  <c:v>1520</c:v>
                </c:pt>
                <c:pt idx="20">
                  <c:v>1492</c:v>
                </c:pt>
                <c:pt idx="21">
                  <c:v>1314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gapDepth val="500"/>
        <c:shape val="box"/>
        <c:axId val="273322752"/>
        <c:axId val="273324288"/>
        <c:axId val="0"/>
      </c:bar3DChart>
      <c:catAx>
        <c:axId val="27332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3324288"/>
        <c:crosses val="autoZero"/>
        <c:auto val="1"/>
        <c:lblAlgn val="ctr"/>
        <c:lblOffset val="100"/>
        <c:noMultiLvlLbl val="0"/>
      </c:catAx>
      <c:valAx>
        <c:axId val="273324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3322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992290026246726"/>
          <c:y val="0.43018446742112104"/>
          <c:w val="5.8257807945617412E-2"/>
          <c:h val="0.34882944217125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O/S Comparison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Charts!$Q$89</c:f>
              <c:strCache>
                <c:ptCount val="1"/>
                <c:pt idx="0">
                  <c:v>Apr-19</c:v>
                </c:pt>
              </c:strCache>
            </c:strRef>
          </c:tx>
          <c:invertIfNegative val="0"/>
          <c:val>
            <c:numRef>
              <c:f>Charts!$Q$90:$Q$111</c:f>
              <c:numCache>
                <c:formatCode>General</c:formatCode>
                <c:ptCount val="22"/>
                <c:pt idx="0">
                  <c:v>8814659</c:v>
                </c:pt>
                <c:pt idx="1">
                  <c:v>34693688</c:v>
                </c:pt>
                <c:pt idx="2">
                  <c:v>17492245</c:v>
                </c:pt>
                <c:pt idx="3">
                  <c:v>27338264</c:v>
                </c:pt>
                <c:pt idx="4">
                  <c:v>21833748</c:v>
                </c:pt>
                <c:pt idx="5">
                  <c:v>11445642</c:v>
                </c:pt>
                <c:pt idx="6">
                  <c:v>14507225</c:v>
                </c:pt>
                <c:pt idx="7">
                  <c:v>18209632</c:v>
                </c:pt>
                <c:pt idx="8">
                  <c:v>12140338</c:v>
                </c:pt>
                <c:pt idx="9">
                  <c:v>1094978</c:v>
                </c:pt>
                <c:pt idx="10">
                  <c:v>10880189</c:v>
                </c:pt>
                <c:pt idx="11">
                  <c:v>25303238</c:v>
                </c:pt>
                <c:pt idx="12">
                  <c:v>18710520</c:v>
                </c:pt>
                <c:pt idx="13">
                  <c:v>34513141</c:v>
                </c:pt>
                <c:pt idx="14">
                  <c:v>16194540</c:v>
                </c:pt>
                <c:pt idx="15">
                  <c:v>11751066</c:v>
                </c:pt>
                <c:pt idx="16">
                  <c:v>5729628</c:v>
                </c:pt>
                <c:pt idx="17">
                  <c:v>13565396</c:v>
                </c:pt>
                <c:pt idx="18">
                  <c:v>25721207</c:v>
                </c:pt>
                <c:pt idx="19">
                  <c:v>21495307</c:v>
                </c:pt>
                <c:pt idx="20">
                  <c:v>23293201</c:v>
                </c:pt>
                <c:pt idx="21">
                  <c:v>16024894</c:v>
                </c:pt>
              </c:numCache>
            </c:numRef>
          </c:val>
        </c:ser>
        <c:ser>
          <c:idx val="1"/>
          <c:order val="1"/>
          <c:tx>
            <c:strRef>
              <c:f>Charts!$R$89</c:f>
              <c:strCache>
                <c:ptCount val="1"/>
                <c:pt idx="0">
                  <c:v>May-19</c:v>
                </c:pt>
              </c:strCache>
            </c:strRef>
          </c:tx>
          <c:invertIfNegative val="0"/>
          <c:val>
            <c:numRef>
              <c:f>Charts!$R$90:$R$111</c:f>
              <c:numCache>
                <c:formatCode>#,##0</c:formatCode>
                <c:ptCount val="22"/>
                <c:pt idx="0">
                  <c:v>8960842</c:v>
                </c:pt>
                <c:pt idx="1">
                  <c:v>35812275</c:v>
                </c:pt>
                <c:pt idx="2">
                  <c:v>17281224</c:v>
                </c:pt>
                <c:pt idx="3">
                  <c:v>27541791</c:v>
                </c:pt>
                <c:pt idx="4">
                  <c:v>23295754</c:v>
                </c:pt>
                <c:pt idx="5">
                  <c:v>11952041</c:v>
                </c:pt>
                <c:pt idx="6">
                  <c:v>15891241</c:v>
                </c:pt>
                <c:pt idx="7">
                  <c:v>18890933</c:v>
                </c:pt>
                <c:pt idx="8">
                  <c:v>13533033</c:v>
                </c:pt>
                <c:pt idx="9">
                  <c:v>731535</c:v>
                </c:pt>
                <c:pt idx="10">
                  <c:v>11137022</c:v>
                </c:pt>
                <c:pt idx="11">
                  <c:v>26187559</c:v>
                </c:pt>
                <c:pt idx="12">
                  <c:v>19938273</c:v>
                </c:pt>
                <c:pt idx="13">
                  <c:v>34343751</c:v>
                </c:pt>
                <c:pt idx="14">
                  <c:v>16521251</c:v>
                </c:pt>
                <c:pt idx="15">
                  <c:v>11719653</c:v>
                </c:pt>
                <c:pt idx="16">
                  <c:v>5289359</c:v>
                </c:pt>
                <c:pt idx="17">
                  <c:v>14525968</c:v>
                </c:pt>
                <c:pt idx="18">
                  <c:v>26427325</c:v>
                </c:pt>
                <c:pt idx="19">
                  <c:v>21250735</c:v>
                </c:pt>
                <c:pt idx="20">
                  <c:v>24708065</c:v>
                </c:pt>
                <c:pt idx="21">
                  <c:v>16745157</c:v>
                </c:pt>
              </c:numCache>
            </c:numRef>
          </c:val>
        </c:ser>
        <c:ser>
          <c:idx val="2"/>
          <c:order val="2"/>
          <c:tx>
            <c:strRef>
              <c:f>Charts!$S$89</c:f>
              <c:strCache>
                <c:ptCount val="1"/>
                <c:pt idx="0">
                  <c:v>Jun-19</c:v>
                </c:pt>
              </c:strCache>
            </c:strRef>
          </c:tx>
          <c:invertIfNegative val="0"/>
          <c:val>
            <c:numRef>
              <c:f>Charts!$S$90:$S$111</c:f>
              <c:numCache>
                <c:formatCode>#,##0</c:formatCode>
                <c:ptCount val="22"/>
                <c:pt idx="0">
                  <c:v>8818951</c:v>
                </c:pt>
                <c:pt idx="1">
                  <c:v>33572818</c:v>
                </c:pt>
                <c:pt idx="2">
                  <c:v>16096487</c:v>
                </c:pt>
                <c:pt idx="3">
                  <c:v>26880436</c:v>
                </c:pt>
                <c:pt idx="4">
                  <c:v>22989656</c:v>
                </c:pt>
                <c:pt idx="5">
                  <c:v>12545406</c:v>
                </c:pt>
                <c:pt idx="6">
                  <c:v>16329535</c:v>
                </c:pt>
                <c:pt idx="7">
                  <c:v>18575189</c:v>
                </c:pt>
                <c:pt idx="8">
                  <c:v>13474323</c:v>
                </c:pt>
                <c:pt idx="9">
                  <c:v>414315</c:v>
                </c:pt>
                <c:pt idx="10">
                  <c:v>10744074</c:v>
                </c:pt>
                <c:pt idx="11">
                  <c:v>24163032</c:v>
                </c:pt>
                <c:pt idx="12">
                  <c:v>18241455</c:v>
                </c:pt>
                <c:pt idx="13">
                  <c:v>33782754</c:v>
                </c:pt>
                <c:pt idx="14">
                  <c:v>15675326</c:v>
                </c:pt>
                <c:pt idx="15">
                  <c:v>10625049</c:v>
                </c:pt>
                <c:pt idx="16">
                  <c:v>4913833</c:v>
                </c:pt>
                <c:pt idx="17">
                  <c:v>14814552</c:v>
                </c:pt>
                <c:pt idx="18">
                  <c:v>24374927</c:v>
                </c:pt>
                <c:pt idx="19">
                  <c:v>19120048</c:v>
                </c:pt>
                <c:pt idx="20">
                  <c:v>23751687</c:v>
                </c:pt>
                <c:pt idx="21">
                  <c:v>16267402</c:v>
                </c:pt>
              </c:numCache>
            </c:numRef>
          </c:val>
        </c:ser>
        <c:ser>
          <c:idx val="3"/>
          <c:order val="3"/>
          <c:tx>
            <c:strRef>
              <c:f>Charts!$T$89</c:f>
              <c:strCache>
                <c:ptCount val="1"/>
                <c:pt idx="0">
                  <c:v>Jul-19</c:v>
                </c:pt>
              </c:strCache>
            </c:strRef>
          </c:tx>
          <c:invertIfNegative val="0"/>
          <c:val>
            <c:numRef>
              <c:f>Charts!$T$90:$T$111</c:f>
              <c:numCache>
                <c:formatCode>#,##0</c:formatCode>
                <c:ptCount val="22"/>
                <c:pt idx="0">
                  <c:v>9184294</c:v>
                </c:pt>
                <c:pt idx="1">
                  <c:v>34166702</c:v>
                </c:pt>
                <c:pt idx="2">
                  <c:v>16068939</c:v>
                </c:pt>
                <c:pt idx="3">
                  <c:v>28082403</c:v>
                </c:pt>
                <c:pt idx="4">
                  <c:v>21831378</c:v>
                </c:pt>
                <c:pt idx="5">
                  <c:v>12958042</c:v>
                </c:pt>
                <c:pt idx="6">
                  <c:v>15974117</c:v>
                </c:pt>
                <c:pt idx="7">
                  <c:v>17902362</c:v>
                </c:pt>
                <c:pt idx="8">
                  <c:v>15213887</c:v>
                </c:pt>
                <c:pt idx="9">
                  <c:v>203153</c:v>
                </c:pt>
                <c:pt idx="10">
                  <c:v>10938368</c:v>
                </c:pt>
                <c:pt idx="11">
                  <c:v>23837096</c:v>
                </c:pt>
                <c:pt idx="12">
                  <c:v>19109400</c:v>
                </c:pt>
                <c:pt idx="13">
                  <c:v>33994428</c:v>
                </c:pt>
                <c:pt idx="14">
                  <c:v>16196921</c:v>
                </c:pt>
                <c:pt idx="15">
                  <c:v>10352310</c:v>
                </c:pt>
                <c:pt idx="16">
                  <c:v>4352464</c:v>
                </c:pt>
                <c:pt idx="17">
                  <c:v>15625419</c:v>
                </c:pt>
                <c:pt idx="18">
                  <c:v>24162271</c:v>
                </c:pt>
                <c:pt idx="19">
                  <c:v>19161301</c:v>
                </c:pt>
                <c:pt idx="20">
                  <c:v>23701371</c:v>
                </c:pt>
                <c:pt idx="21">
                  <c:v>15921575</c:v>
                </c:pt>
              </c:numCache>
            </c:numRef>
          </c:val>
        </c:ser>
        <c:ser>
          <c:idx val="4"/>
          <c:order val="4"/>
          <c:tx>
            <c:strRef>
              <c:f>Charts!$U$89</c:f>
              <c:strCache>
                <c:ptCount val="1"/>
                <c:pt idx="0">
                  <c:v>Aug-19</c:v>
                </c:pt>
              </c:strCache>
            </c:strRef>
          </c:tx>
          <c:invertIfNegative val="0"/>
          <c:val>
            <c:numRef>
              <c:f>Charts!$U$90:$U$111</c:f>
              <c:numCache>
                <c:formatCode>#,##0</c:formatCode>
                <c:ptCount val="22"/>
                <c:pt idx="0">
                  <c:v>9313014</c:v>
                </c:pt>
                <c:pt idx="1">
                  <c:v>31433858</c:v>
                </c:pt>
                <c:pt idx="2">
                  <c:v>15214467</c:v>
                </c:pt>
                <c:pt idx="3">
                  <c:v>28215647</c:v>
                </c:pt>
                <c:pt idx="4">
                  <c:v>20667163</c:v>
                </c:pt>
                <c:pt idx="5">
                  <c:v>12004238</c:v>
                </c:pt>
                <c:pt idx="6">
                  <c:v>16011458</c:v>
                </c:pt>
                <c:pt idx="7">
                  <c:v>16484528</c:v>
                </c:pt>
                <c:pt idx="8">
                  <c:v>15967465</c:v>
                </c:pt>
                <c:pt idx="9">
                  <c:v>123376</c:v>
                </c:pt>
                <c:pt idx="10">
                  <c:v>10282454</c:v>
                </c:pt>
                <c:pt idx="11">
                  <c:v>22433868</c:v>
                </c:pt>
                <c:pt idx="12">
                  <c:v>18941144</c:v>
                </c:pt>
                <c:pt idx="13">
                  <c:v>34486801</c:v>
                </c:pt>
                <c:pt idx="14">
                  <c:v>15423454</c:v>
                </c:pt>
                <c:pt idx="15">
                  <c:v>9861634</c:v>
                </c:pt>
                <c:pt idx="16">
                  <c:v>3910477</c:v>
                </c:pt>
                <c:pt idx="17">
                  <c:v>15898132</c:v>
                </c:pt>
                <c:pt idx="18">
                  <c:v>23421417</c:v>
                </c:pt>
                <c:pt idx="19">
                  <c:v>18325248</c:v>
                </c:pt>
                <c:pt idx="20">
                  <c:v>22922522</c:v>
                </c:pt>
                <c:pt idx="21">
                  <c:v>14937442</c:v>
                </c:pt>
              </c:numCache>
            </c:numRef>
          </c:val>
        </c:ser>
        <c:ser>
          <c:idx val="5"/>
          <c:order val="5"/>
          <c:tx>
            <c:strRef>
              <c:f>Charts!$V$89</c:f>
              <c:strCache>
                <c:ptCount val="1"/>
                <c:pt idx="0">
                  <c:v>Sep-19</c:v>
                </c:pt>
              </c:strCache>
            </c:strRef>
          </c:tx>
          <c:invertIfNegative val="0"/>
          <c:val>
            <c:numRef>
              <c:f>Charts!$V$90:$V$111</c:f>
              <c:numCache>
                <c:formatCode>#,##0</c:formatCode>
                <c:ptCount val="22"/>
                <c:pt idx="0">
                  <c:v>9524956</c:v>
                </c:pt>
                <c:pt idx="1">
                  <c:v>34951798</c:v>
                </c:pt>
                <c:pt idx="2">
                  <c:v>16966387</c:v>
                </c:pt>
                <c:pt idx="3">
                  <c:v>29632393</c:v>
                </c:pt>
                <c:pt idx="4">
                  <c:v>24094744</c:v>
                </c:pt>
                <c:pt idx="5">
                  <c:v>11289851</c:v>
                </c:pt>
                <c:pt idx="6">
                  <c:v>15266788</c:v>
                </c:pt>
                <c:pt idx="7">
                  <c:v>15550549</c:v>
                </c:pt>
                <c:pt idx="8">
                  <c:v>16157532</c:v>
                </c:pt>
                <c:pt idx="9">
                  <c:v>123376</c:v>
                </c:pt>
                <c:pt idx="10">
                  <c:v>10508027</c:v>
                </c:pt>
                <c:pt idx="11">
                  <c:v>23515374</c:v>
                </c:pt>
                <c:pt idx="12">
                  <c:v>19649720</c:v>
                </c:pt>
                <c:pt idx="13">
                  <c:v>34412907</c:v>
                </c:pt>
                <c:pt idx="14">
                  <c:v>17090889</c:v>
                </c:pt>
                <c:pt idx="15">
                  <c:v>10119986</c:v>
                </c:pt>
                <c:pt idx="16">
                  <c:v>3597473</c:v>
                </c:pt>
                <c:pt idx="17">
                  <c:v>15165878</c:v>
                </c:pt>
                <c:pt idx="18">
                  <c:v>26127272</c:v>
                </c:pt>
                <c:pt idx="19">
                  <c:v>18368550</c:v>
                </c:pt>
                <c:pt idx="20">
                  <c:v>22276673</c:v>
                </c:pt>
                <c:pt idx="21">
                  <c:v>15781513</c:v>
                </c:pt>
              </c:numCache>
            </c:numRef>
          </c:val>
        </c:ser>
        <c:ser>
          <c:idx val="6"/>
          <c:order val="6"/>
          <c:tx>
            <c:strRef>
              <c:f>Charts!$W$89</c:f>
              <c:strCache>
                <c:ptCount val="1"/>
                <c:pt idx="0">
                  <c:v>Oct-19</c:v>
                </c:pt>
              </c:strCache>
            </c:strRef>
          </c:tx>
          <c:invertIfNegative val="0"/>
          <c:val>
            <c:numRef>
              <c:f>Charts!$W$90:$W$111</c:f>
              <c:numCache>
                <c:formatCode>#,##0</c:formatCode>
                <c:ptCount val="22"/>
                <c:pt idx="0">
                  <c:v>9935898</c:v>
                </c:pt>
                <c:pt idx="1">
                  <c:v>32444701</c:v>
                </c:pt>
                <c:pt idx="2">
                  <c:v>16037006</c:v>
                </c:pt>
                <c:pt idx="3">
                  <c:v>31924619</c:v>
                </c:pt>
                <c:pt idx="4">
                  <c:v>23989753</c:v>
                </c:pt>
                <c:pt idx="5">
                  <c:v>10319188</c:v>
                </c:pt>
                <c:pt idx="6">
                  <c:v>13832334</c:v>
                </c:pt>
                <c:pt idx="7">
                  <c:v>13497478</c:v>
                </c:pt>
                <c:pt idx="8">
                  <c:v>15785208</c:v>
                </c:pt>
                <c:pt idx="9">
                  <c:v>123376</c:v>
                </c:pt>
                <c:pt idx="10">
                  <c:v>9852920</c:v>
                </c:pt>
                <c:pt idx="11">
                  <c:v>24728196</c:v>
                </c:pt>
                <c:pt idx="12">
                  <c:v>19510844</c:v>
                </c:pt>
                <c:pt idx="13">
                  <c:v>35248268</c:v>
                </c:pt>
                <c:pt idx="14">
                  <c:v>17276749</c:v>
                </c:pt>
                <c:pt idx="15">
                  <c:v>9204409</c:v>
                </c:pt>
                <c:pt idx="16">
                  <c:v>3403656</c:v>
                </c:pt>
                <c:pt idx="17">
                  <c:v>15252200</c:v>
                </c:pt>
                <c:pt idx="18">
                  <c:v>24897776</c:v>
                </c:pt>
                <c:pt idx="19">
                  <c:v>18067518</c:v>
                </c:pt>
                <c:pt idx="20">
                  <c:v>21272248</c:v>
                </c:pt>
                <c:pt idx="21">
                  <c:v>15882714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gapDepth val="500"/>
        <c:shape val="box"/>
        <c:axId val="279981440"/>
        <c:axId val="279991424"/>
        <c:axId val="0"/>
      </c:bar3DChart>
      <c:catAx>
        <c:axId val="27998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9991424"/>
        <c:crosses val="autoZero"/>
        <c:auto val="1"/>
        <c:lblAlgn val="ctr"/>
        <c:lblOffset val="100"/>
        <c:noMultiLvlLbl val="0"/>
      </c:catAx>
      <c:valAx>
        <c:axId val="279991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998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929195858391721"/>
          <c:y val="0.4334205711231266"/>
          <c:w val="5.87170981331748E-2"/>
          <c:h val="0.3215706287396362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Charts!$R$2</c:f>
              <c:strCache>
                <c:ptCount val="1"/>
                <c:pt idx="0">
                  <c:v>No. of loans with OD</c:v>
                </c:pt>
              </c:strCache>
            </c:strRef>
          </c:tx>
          <c:marker>
            <c:symbol val="none"/>
          </c:marker>
          <c:cat>
            <c:strRef>
              <c:f>Charts!$N$3:$N$13</c:f>
              <c:strCache>
                <c:ptCount val="11"/>
                <c:pt idx="0">
                  <c:v>Mar-16</c:v>
                </c:pt>
                <c:pt idx="1">
                  <c:v>Mar-17</c:v>
                </c:pt>
                <c:pt idx="2">
                  <c:v>Mar-18</c:v>
                </c:pt>
                <c:pt idx="3">
                  <c:v>Mar-19</c:v>
                </c:pt>
                <c:pt idx="4">
                  <c:v>Apr-19</c:v>
                </c:pt>
                <c:pt idx="5">
                  <c:v>May-19</c:v>
                </c:pt>
                <c:pt idx="6">
                  <c:v>Jun-19</c:v>
                </c:pt>
                <c:pt idx="7">
                  <c:v>Jul-19</c:v>
                </c:pt>
                <c:pt idx="8">
                  <c:v>Aug-19</c:v>
                </c:pt>
                <c:pt idx="9">
                  <c:v>Sep-19</c:v>
                </c:pt>
                <c:pt idx="10">
                  <c:v>Oct-19</c:v>
                </c:pt>
              </c:strCache>
            </c:strRef>
          </c:cat>
          <c:val>
            <c:numRef>
              <c:f>Charts!$R$3:$R$13</c:f>
              <c:numCache>
                <c:formatCode>General</c:formatCode>
                <c:ptCount val="11"/>
                <c:pt idx="0">
                  <c:v>26</c:v>
                </c:pt>
                <c:pt idx="1">
                  <c:v>606</c:v>
                </c:pt>
                <c:pt idx="2">
                  <c:v>453</c:v>
                </c:pt>
                <c:pt idx="3">
                  <c:v>210</c:v>
                </c:pt>
                <c:pt idx="4">
                  <c:v>238</c:v>
                </c:pt>
                <c:pt idx="5">
                  <c:v>246</c:v>
                </c:pt>
                <c:pt idx="6">
                  <c:v>255</c:v>
                </c:pt>
                <c:pt idx="7">
                  <c:v>237</c:v>
                </c:pt>
                <c:pt idx="8">
                  <c:v>253</c:v>
                </c:pt>
                <c:pt idx="9">
                  <c:v>259</c:v>
                </c:pt>
                <c:pt idx="10">
                  <c:v>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021248"/>
        <c:axId val="280023040"/>
      </c:lineChart>
      <c:catAx>
        <c:axId val="28002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280023040"/>
        <c:crosses val="autoZero"/>
        <c:auto val="1"/>
        <c:lblAlgn val="ctr"/>
        <c:lblOffset val="100"/>
        <c:noMultiLvlLbl val="0"/>
      </c:catAx>
      <c:valAx>
        <c:axId val="280023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0021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Charts!$S$2</c:f>
              <c:strCache>
                <c:ptCount val="1"/>
                <c:pt idx="0">
                  <c:v>Amt. of OD (Principal)</c:v>
                </c:pt>
              </c:strCache>
            </c:strRef>
          </c:tx>
          <c:marker>
            <c:symbol val="none"/>
          </c:marker>
          <c:cat>
            <c:strRef>
              <c:f>Charts!$N$3:$N$13</c:f>
              <c:strCache>
                <c:ptCount val="11"/>
                <c:pt idx="0">
                  <c:v>Mar-16</c:v>
                </c:pt>
                <c:pt idx="1">
                  <c:v>Mar-17</c:v>
                </c:pt>
                <c:pt idx="2">
                  <c:v>Mar-18</c:v>
                </c:pt>
                <c:pt idx="3">
                  <c:v>Mar-19</c:v>
                </c:pt>
                <c:pt idx="4">
                  <c:v>Apr-19</c:v>
                </c:pt>
                <c:pt idx="5">
                  <c:v>May-19</c:v>
                </c:pt>
                <c:pt idx="6">
                  <c:v>Jun-19</c:v>
                </c:pt>
                <c:pt idx="7">
                  <c:v>Jul-19</c:v>
                </c:pt>
                <c:pt idx="8">
                  <c:v>Aug-19</c:v>
                </c:pt>
                <c:pt idx="9">
                  <c:v>Sep-19</c:v>
                </c:pt>
                <c:pt idx="10">
                  <c:v>Oct-19</c:v>
                </c:pt>
              </c:strCache>
            </c:strRef>
          </c:cat>
          <c:val>
            <c:numRef>
              <c:f>Charts!$S$3:$S$13</c:f>
              <c:numCache>
                <c:formatCode>General</c:formatCode>
                <c:ptCount val="11"/>
                <c:pt idx="0">
                  <c:v>94984</c:v>
                </c:pt>
                <c:pt idx="1">
                  <c:v>1797574</c:v>
                </c:pt>
                <c:pt idx="2">
                  <c:v>2125452</c:v>
                </c:pt>
                <c:pt idx="3">
                  <c:v>897748</c:v>
                </c:pt>
                <c:pt idx="4">
                  <c:v>992412</c:v>
                </c:pt>
                <c:pt idx="5">
                  <c:v>1061291</c:v>
                </c:pt>
                <c:pt idx="6">
                  <c:v>1139833</c:v>
                </c:pt>
                <c:pt idx="7">
                  <c:v>1129089</c:v>
                </c:pt>
                <c:pt idx="8">
                  <c:v>1210773</c:v>
                </c:pt>
                <c:pt idx="9">
                  <c:v>1270879</c:v>
                </c:pt>
                <c:pt idx="10">
                  <c:v>1390490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034688"/>
        <c:axId val="279712896"/>
      </c:lineChart>
      <c:catAx>
        <c:axId val="280034688"/>
        <c:scaling>
          <c:orientation val="minMax"/>
        </c:scaling>
        <c:delete val="0"/>
        <c:axPos val="b"/>
        <c:majorTickMark val="out"/>
        <c:minorTickMark val="none"/>
        <c:tickLblPos val="nextTo"/>
        <c:crossAx val="279712896"/>
        <c:crosses val="autoZero"/>
        <c:auto val="1"/>
        <c:lblAlgn val="ctr"/>
        <c:lblOffset val="100"/>
        <c:noMultiLvlLbl val="0"/>
      </c:catAx>
      <c:valAx>
        <c:axId val="279712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0034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 Loans Outstanding (Rs.)</a:t>
            </a:r>
          </a:p>
        </c:rich>
      </c:tx>
      <c:overlay val="0"/>
    </c:title>
    <c:autoTitleDeleted val="0"/>
    <c:view3D>
      <c:rotX val="15"/>
      <c:hPercent val="49"/>
      <c:rotY val="20"/>
      <c:depthPercent val="20"/>
      <c:rAngAx val="1"/>
    </c:view3D>
    <c:floor>
      <c:thickness val="0"/>
    </c:floor>
    <c:sideWall>
      <c:thickness val="0"/>
      <c:spPr>
        <a:solidFill>
          <a:schemeClr val="tx2">
            <a:lumMod val="20000"/>
            <a:lumOff val="80000"/>
          </a:schemeClr>
        </a:solidFill>
      </c:spPr>
    </c:sideWall>
    <c:backWall>
      <c:thickness val="0"/>
      <c:spPr>
        <a:solidFill>
          <a:schemeClr val="tx2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/>
          </c:dPt>
          <c:dPt>
            <c:idx val="1"/>
            <c:invertIfNegative val="0"/>
            <c:bubble3D val="0"/>
            <c:spPr/>
          </c:dPt>
          <c:dPt>
            <c:idx val="2"/>
            <c:invertIfNegative val="0"/>
            <c:bubble3D val="0"/>
            <c:spPr/>
          </c:dPt>
          <c:dPt>
            <c:idx val="3"/>
            <c:invertIfNegative val="0"/>
            <c:bubble3D val="0"/>
            <c:spPr/>
          </c:dPt>
          <c:dPt>
            <c:idx val="4"/>
            <c:invertIfNegative val="0"/>
            <c:bubble3D val="0"/>
            <c:spPr/>
          </c:dPt>
          <c:dPt>
            <c:idx val="5"/>
            <c:invertIfNegative val="0"/>
            <c:bubble3D val="0"/>
            <c:spPr/>
          </c:dPt>
          <c:dPt>
            <c:idx val="6"/>
            <c:invertIfNegative val="0"/>
            <c:bubble3D val="0"/>
            <c:spPr/>
          </c:dPt>
          <c:dPt>
            <c:idx val="7"/>
            <c:invertIfNegative val="0"/>
            <c:bubble3D val="0"/>
            <c:spPr/>
          </c:dPt>
          <c:dPt>
            <c:idx val="8"/>
            <c:invertIfNegative val="0"/>
            <c:bubble3D val="0"/>
            <c:spPr/>
          </c:dPt>
          <c:dPt>
            <c:idx val="9"/>
            <c:invertIfNegative val="0"/>
            <c:bubble3D val="0"/>
            <c:spPr/>
          </c:dPt>
          <c:dPt>
            <c:idx val="10"/>
            <c:invertIfNegative val="0"/>
            <c:bubble3D val="0"/>
            <c:spPr/>
          </c:dPt>
          <c:dPt>
            <c:idx val="11"/>
            <c:invertIfNegative val="0"/>
            <c:bubble3D val="0"/>
            <c:spPr/>
          </c:dPt>
          <c:dPt>
            <c:idx val="12"/>
            <c:invertIfNegative val="0"/>
            <c:bubble3D val="0"/>
            <c:spPr/>
          </c:dPt>
          <c:dPt>
            <c:idx val="13"/>
            <c:invertIfNegative val="0"/>
            <c:bubble3D val="0"/>
            <c:spPr/>
          </c:dPt>
          <c:dPt>
            <c:idx val="14"/>
            <c:invertIfNegative val="0"/>
            <c:bubble3D val="0"/>
            <c:spPr/>
          </c:dPt>
          <c:dPt>
            <c:idx val="15"/>
            <c:invertIfNegative val="0"/>
            <c:bubble3D val="0"/>
            <c:spPr/>
          </c:dPt>
          <c:dPt>
            <c:idx val="16"/>
            <c:invertIfNegative val="0"/>
            <c:bubble3D val="0"/>
            <c:spPr/>
          </c:dPt>
          <c:dPt>
            <c:idx val="17"/>
            <c:invertIfNegative val="0"/>
            <c:bubble3D val="0"/>
            <c:spPr/>
          </c:dPt>
          <c:dPt>
            <c:idx val="18"/>
            <c:invertIfNegative val="0"/>
            <c:bubble3D val="0"/>
            <c:spPr/>
          </c:dPt>
          <c:dPt>
            <c:idx val="19"/>
            <c:invertIfNegative val="0"/>
            <c:bubble3D val="0"/>
            <c:spPr/>
          </c:dPt>
          <c:dPt>
            <c:idx val="20"/>
            <c:invertIfNegative val="0"/>
            <c:bubble3D val="0"/>
            <c:spPr/>
          </c:dPt>
          <c:dPt>
            <c:idx val="21"/>
            <c:invertIfNegative val="0"/>
            <c:bubble3D val="0"/>
            <c:spPr/>
          </c:dPt>
          <c:dPt>
            <c:idx val="22"/>
            <c:invertIfNegative val="0"/>
            <c:bubble3D val="0"/>
            <c:spPr/>
          </c:dPt>
          <c:dPt>
            <c:idx val="23"/>
            <c:invertIfNegative val="0"/>
            <c:bubble3D val="0"/>
            <c:spPr/>
          </c:dPt>
          <c:dPt>
            <c:idx val="24"/>
            <c:invertIfNegative val="0"/>
            <c:bubble3D val="0"/>
            <c:spPr/>
          </c:dPt>
          <c:dPt>
            <c:idx val="25"/>
            <c:invertIfNegative val="0"/>
            <c:bubble3D val="0"/>
            <c:spPr/>
          </c:dPt>
          <c:dPt>
            <c:idx val="26"/>
            <c:invertIfNegative val="0"/>
            <c:bubble3D val="0"/>
            <c:spPr/>
          </c:dPt>
          <c:dPt>
            <c:idx val="27"/>
            <c:invertIfNegative val="0"/>
            <c:bubble3D val="0"/>
            <c:spPr/>
          </c:dPt>
          <c:dPt>
            <c:idx val="28"/>
            <c:invertIfNegative val="0"/>
            <c:bubble3D val="0"/>
            <c:spPr/>
          </c:dPt>
          <c:dPt>
            <c:idx val="29"/>
            <c:invertIfNegative val="0"/>
            <c:bubble3D val="0"/>
            <c:spPr/>
          </c:dPt>
          <c:cat>
            <c:numRef>
              <c:f>'Charts (Old)'!$R$12:$R$41</c:f>
              <c:numCache>
                <c:formatCode>mmm-yy</c:formatCode>
                <c:ptCount val="30"/>
                <c:pt idx="0">
                  <c:v>42445</c:v>
                </c:pt>
                <c:pt idx="1">
                  <c:v>42476</c:v>
                </c:pt>
                <c:pt idx="2">
                  <c:v>42491</c:v>
                </c:pt>
                <c:pt idx="3">
                  <c:v>42537</c:v>
                </c:pt>
                <c:pt idx="4">
                  <c:v>42567</c:v>
                </c:pt>
                <c:pt idx="5">
                  <c:v>42598</c:v>
                </c:pt>
                <c:pt idx="6">
                  <c:v>42629</c:v>
                </c:pt>
                <c:pt idx="7">
                  <c:v>42659</c:v>
                </c:pt>
                <c:pt idx="8">
                  <c:v>42690</c:v>
                </c:pt>
                <c:pt idx="9">
                  <c:v>42720</c:v>
                </c:pt>
                <c:pt idx="10">
                  <c:v>42751</c:v>
                </c:pt>
                <c:pt idx="11">
                  <c:v>42782</c:v>
                </c:pt>
                <c:pt idx="12">
                  <c:v>42810</c:v>
                </c:pt>
                <c:pt idx="13">
                  <c:v>42841</c:v>
                </c:pt>
                <c:pt idx="14">
                  <c:v>42871</c:v>
                </c:pt>
                <c:pt idx="15">
                  <c:v>42903</c:v>
                </c:pt>
                <c:pt idx="16">
                  <c:v>42933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</c:numCache>
            </c:numRef>
          </c:cat>
          <c:val>
            <c:numRef>
              <c:f>'Charts (Old)'!$T$12:$T$41</c:f>
              <c:numCache>
                <c:formatCode>#,##0</c:formatCode>
                <c:ptCount val="30"/>
                <c:pt idx="0">
                  <c:v>208439304</c:v>
                </c:pt>
                <c:pt idx="1">
                  <c:v>211265151</c:v>
                </c:pt>
                <c:pt idx="2">
                  <c:v>216022361</c:v>
                </c:pt>
                <c:pt idx="3">
                  <c:v>220020378</c:v>
                </c:pt>
                <c:pt idx="4">
                  <c:v>225853137</c:v>
                </c:pt>
                <c:pt idx="5">
                  <c:v>234200779.00000003</c:v>
                </c:pt>
                <c:pt idx="6">
                  <c:v>244166144.99999988</c:v>
                </c:pt>
                <c:pt idx="7">
                  <c:v>253673756</c:v>
                </c:pt>
                <c:pt idx="8">
                  <c:v>239405928</c:v>
                </c:pt>
                <c:pt idx="9">
                  <c:v>236289827</c:v>
                </c:pt>
                <c:pt idx="10">
                  <c:v>229311121</c:v>
                </c:pt>
                <c:pt idx="11">
                  <c:v>230183097</c:v>
                </c:pt>
                <c:pt idx="12">
                  <c:v>246592088</c:v>
                </c:pt>
                <c:pt idx="13">
                  <c:v>248230877</c:v>
                </c:pt>
                <c:pt idx="14">
                  <c:v>246218177</c:v>
                </c:pt>
                <c:pt idx="15">
                  <c:v>247779908</c:v>
                </c:pt>
                <c:pt idx="16">
                  <c:v>248199392</c:v>
                </c:pt>
                <c:pt idx="17">
                  <c:v>254061140</c:v>
                </c:pt>
                <c:pt idx="18">
                  <c:v>260793120</c:v>
                </c:pt>
                <c:pt idx="19">
                  <c:v>264071074</c:v>
                </c:pt>
                <c:pt idx="20">
                  <c:v>269071600</c:v>
                </c:pt>
                <c:pt idx="21">
                  <c:v>277558350</c:v>
                </c:pt>
                <c:pt idx="22">
                  <c:v>283681809</c:v>
                </c:pt>
                <c:pt idx="23">
                  <c:v>293786537</c:v>
                </c:pt>
                <c:pt idx="24">
                  <c:v>315767982</c:v>
                </c:pt>
                <c:pt idx="25">
                  <c:v>315778349</c:v>
                </c:pt>
                <c:pt idx="26">
                  <c:v>330385211</c:v>
                </c:pt>
                <c:pt idx="27">
                  <c:v>340970782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3057280"/>
        <c:axId val="273058816"/>
        <c:axId val="0"/>
      </c:bar3DChart>
      <c:dateAx>
        <c:axId val="273057280"/>
        <c:scaling>
          <c:orientation val="minMax"/>
        </c:scaling>
        <c:delete val="0"/>
        <c:axPos val="b"/>
        <c:numFmt formatCode="mmm\/yy" sourceLinked="0"/>
        <c:majorTickMark val="none"/>
        <c:minorTickMark val="none"/>
        <c:tickLblPos val="low"/>
        <c:txPr>
          <a:bodyPr rot="30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3058816"/>
        <c:crosses val="autoZero"/>
        <c:auto val="1"/>
        <c:lblOffset val="100"/>
        <c:baseTimeUnit val="months"/>
        <c:majorUnit val="2"/>
        <c:majorTimeUnit val="months"/>
        <c:minorUnit val="2"/>
        <c:minorTimeUnit val="months"/>
      </c:dateAx>
      <c:valAx>
        <c:axId val="273058816"/>
        <c:scaling>
          <c:orientation val="minMax"/>
          <c:min val="5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3057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204800065180325"/>
          <c:y val="4.5112781954887216E-2"/>
          <c:w val="0.99039242045963771"/>
          <c:h val="0.99097744360902251"/>
        </c:manualLayout>
      </c:layout>
      <c:overlay val="0"/>
      <c:txPr>
        <a:bodyPr/>
        <a:lstStyle/>
        <a:p>
          <a:pPr rtl="0">
            <a:defRPr sz="46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Rural-Urban-O/s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68641470888662E-2"/>
          <c:y val="0.16608710867663282"/>
          <c:w val="0.75376094842077324"/>
          <c:h val="0.79526554832819807"/>
        </c:manualLayout>
      </c:layout>
      <c:pie3DChart>
        <c:varyColors val="1"/>
        <c:ser>
          <c:idx val="0"/>
          <c:order val="0"/>
          <c:tx>
            <c:strRef>
              <c:f>'Charts (Old)'!$T$48</c:f>
              <c:strCache>
                <c:ptCount val="1"/>
                <c:pt idx="0">
                  <c:v>No.of Borrowers 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cat>
            <c:strRef>
              <c:f>'Charts (Old)'!$S$64:$S$65</c:f>
              <c:strCache>
                <c:ptCount val="2"/>
                <c:pt idx="0">
                  <c:v>Rural</c:v>
                </c:pt>
                <c:pt idx="1">
                  <c:v>Urban</c:v>
                </c:pt>
              </c:strCache>
            </c:strRef>
          </c:cat>
          <c:val>
            <c:numRef>
              <c:f>'Charts (Old)'!$T$64:$T$65</c:f>
              <c:numCache>
                <c:formatCode>#,##0</c:formatCode>
                <c:ptCount val="2"/>
                <c:pt idx="0">
                  <c:v>213637927</c:v>
                </c:pt>
                <c:pt idx="1">
                  <c:v>168849132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7183278919403"/>
          <c:y val="0.33781190019193857"/>
          <c:w val="0.97358075667370847"/>
          <c:h val="0.63915547024952013"/>
        </c:manualLayout>
      </c:layout>
      <c:overlay val="0"/>
      <c:txPr>
        <a:bodyPr/>
        <a:lstStyle/>
        <a:p>
          <a:pPr>
            <a:defRPr sz="65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ln w="31750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 Product O/s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925196273830763E-2"/>
          <c:y val="0.24776119402985078"/>
          <c:w val="0.67181910170812975"/>
          <c:h val="0.63924737431963341"/>
        </c:manualLayout>
      </c:layout>
      <c:pie3DChart>
        <c:varyColors val="1"/>
        <c:ser>
          <c:idx val="0"/>
          <c:order val="0"/>
          <c:tx>
            <c:strRef>
              <c:f>'Charts (Old)'!$S$58:$T$58</c:f>
              <c:strCache>
                <c:ptCount val="1"/>
                <c:pt idx="0">
                  <c:v>Product Loans O/s (Rs.)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cat>
            <c:strRef>
              <c:f>'Charts (Old)'!$S$59:$S$62</c:f>
              <c:strCache>
                <c:ptCount val="4"/>
                <c:pt idx="0">
                  <c:v>JLG</c:v>
                </c:pt>
                <c:pt idx="1">
                  <c:v>Watsan</c:v>
                </c:pt>
                <c:pt idx="2">
                  <c:v>Housing</c:v>
                </c:pt>
                <c:pt idx="3">
                  <c:v>Individual</c:v>
                </c:pt>
              </c:strCache>
            </c:strRef>
          </c:cat>
          <c:val>
            <c:numRef>
              <c:f>'Charts (Old)'!$T$59:$T$62</c:f>
              <c:numCache>
                <c:formatCode>#,##0</c:formatCode>
                <c:ptCount val="4"/>
                <c:pt idx="0">
                  <c:v>350481250</c:v>
                </c:pt>
                <c:pt idx="1">
                  <c:v>31831520</c:v>
                </c:pt>
                <c:pt idx="2">
                  <c:v>0</c:v>
                </c:pt>
                <c:pt idx="3">
                  <c:v>174289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1856623143626039"/>
          <c:y val="0.2254341328721193"/>
          <c:w val="0.97468454101465174"/>
          <c:h val="0.69749730705627111"/>
        </c:manualLayout>
      </c:layout>
      <c:overlay val="0"/>
      <c:txPr>
        <a:bodyPr/>
        <a:lstStyle/>
        <a:p>
          <a:pPr>
            <a:defRPr sz="65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ln w="349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Borrower and O/S comparision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64243892590349"/>
          <c:y val="0.14673944532360611"/>
          <c:w val="0.73264688067837691"/>
          <c:h val="0.50324475173454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(Old)'!$T$68</c:f>
              <c:strCache>
                <c:ptCount val="1"/>
                <c:pt idx="0">
                  <c:v>No. of Borrower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'Charts (Old)'!$S$69:$S$91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(Old)'!$T$69:$T$91</c:f>
              <c:numCache>
                <c:formatCode>#,##0</c:formatCode>
                <c:ptCount val="23"/>
                <c:pt idx="0">
                  <c:v>700</c:v>
                </c:pt>
                <c:pt idx="1">
                  <c:v>2145</c:v>
                </c:pt>
                <c:pt idx="2">
                  <c:v>1141</c:v>
                </c:pt>
                <c:pt idx="3">
                  <c:v>2072</c:v>
                </c:pt>
                <c:pt idx="4">
                  <c:v>737</c:v>
                </c:pt>
                <c:pt idx="5">
                  <c:v>0</c:v>
                </c:pt>
                <c:pt idx="6">
                  <c:v>0</c:v>
                </c:pt>
                <c:pt idx="7">
                  <c:v>1111</c:v>
                </c:pt>
                <c:pt idx="8">
                  <c:v>1189</c:v>
                </c:pt>
                <c:pt idx="9">
                  <c:v>1085</c:v>
                </c:pt>
                <c:pt idx="10">
                  <c:v>39</c:v>
                </c:pt>
                <c:pt idx="11">
                  <c:v>1314</c:v>
                </c:pt>
                <c:pt idx="12">
                  <c:v>746</c:v>
                </c:pt>
                <c:pt idx="13">
                  <c:v>1715</c:v>
                </c:pt>
                <c:pt idx="14">
                  <c:v>1367</c:v>
                </c:pt>
                <c:pt idx="15">
                  <c:v>2451</c:v>
                </c:pt>
                <c:pt idx="16">
                  <c:v>1220</c:v>
                </c:pt>
                <c:pt idx="17">
                  <c:v>991</c:v>
                </c:pt>
                <c:pt idx="18">
                  <c:v>325</c:v>
                </c:pt>
                <c:pt idx="19">
                  <c:v>983</c:v>
                </c:pt>
                <c:pt idx="20">
                  <c:v>2081</c:v>
                </c:pt>
                <c:pt idx="21">
                  <c:v>1520</c:v>
                </c:pt>
                <c:pt idx="22">
                  <c:v>1492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755328"/>
        <c:axId val="272831232"/>
      </c:barChart>
      <c:barChart>
        <c:barDir val="col"/>
        <c:grouping val="clustered"/>
        <c:varyColors val="0"/>
        <c:ser>
          <c:idx val="1"/>
          <c:order val="1"/>
          <c:tx>
            <c:strRef>
              <c:f>'Charts (Old)'!$U$68</c:f>
              <c:strCache>
                <c:ptCount val="1"/>
                <c:pt idx="0">
                  <c:v>Loan O/S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'Charts (Old)'!$S$69:$S$90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</c:strCache>
            </c:strRef>
          </c:cat>
          <c:val>
            <c:numRef>
              <c:f>'Charts (Old)'!$U$69:$U$90</c:f>
              <c:numCache>
                <c:formatCode>#,##0</c:formatCode>
                <c:ptCount val="22"/>
                <c:pt idx="0">
                  <c:v>9935898</c:v>
                </c:pt>
                <c:pt idx="1">
                  <c:v>32444701</c:v>
                </c:pt>
                <c:pt idx="2">
                  <c:v>16037006</c:v>
                </c:pt>
                <c:pt idx="3">
                  <c:v>31924619</c:v>
                </c:pt>
                <c:pt idx="4">
                  <c:v>10319188</c:v>
                </c:pt>
                <c:pt idx="5">
                  <c:v>0</c:v>
                </c:pt>
                <c:pt idx="6">
                  <c:v>0</c:v>
                </c:pt>
                <c:pt idx="7">
                  <c:v>13832334</c:v>
                </c:pt>
                <c:pt idx="8">
                  <c:v>13497478</c:v>
                </c:pt>
                <c:pt idx="9">
                  <c:v>15785208</c:v>
                </c:pt>
                <c:pt idx="10">
                  <c:v>123376</c:v>
                </c:pt>
                <c:pt idx="11">
                  <c:v>15882714</c:v>
                </c:pt>
                <c:pt idx="12">
                  <c:v>9852920</c:v>
                </c:pt>
                <c:pt idx="13">
                  <c:v>24728196</c:v>
                </c:pt>
                <c:pt idx="14">
                  <c:v>19510844</c:v>
                </c:pt>
                <c:pt idx="15">
                  <c:v>35248268</c:v>
                </c:pt>
                <c:pt idx="16">
                  <c:v>17276749</c:v>
                </c:pt>
                <c:pt idx="17">
                  <c:v>9204409</c:v>
                </c:pt>
                <c:pt idx="18">
                  <c:v>3403656</c:v>
                </c:pt>
                <c:pt idx="19">
                  <c:v>15252200</c:v>
                </c:pt>
                <c:pt idx="20">
                  <c:v>24897776</c:v>
                </c:pt>
                <c:pt idx="21">
                  <c:v>18067518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272833152"/>
        <c:axId val="272843136"/>
      </c:barChart>
      <c:catAx>
        <c:axId val="27275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Branches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2831232"/>
        <c:crosses val="autoZero"/>
        <c:auto val="1"/>
        <c:lblAlgn val="ctr"/>
        <c:lblOffset val="100"/>
        <c:noMultiLvlLbl val="0"/>
      </c:catAx>
      <c:valAx>
        <c:axId val="272831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No. of Member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2755328"/>
        <c:crosses val="autoZero"/>
        <c:crossBetween val="between"/>
      </c:valAx>
      <c:catAx>
        <c:axId val="272833152"/>
        <c:scaling>
          <c:orientation val="minMax"/>
        </c:scaling>
        <c:delete val="1"/>
        <c:axPos val="b"/>
        <c:majorTickMark val="out"/>
        <c:minorTickMark val="none"/>
        <c:tickLblPos val="nextTo"/>
        <c:crossAx val="272843136"/>
        <c:crosses val="autoZero"/>
        <c:auto val="1"/>
        <c:lblAlgn val="ctr"/>
        <c:lblOffset val="100"/>
        <c:noMultiLvlLbl val="0"/>
      </c:catAx>
      <c:valAx>
        <c:axId val="27284313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2833152"/>
        <c:crosses val="max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wMode val="edge"/>
          <c:hMode val="edge"/>
          <c:x val="0.82831013095840078"/>
          <c:y val="0.80057002490073359"/>
          <c:w val="0.96854614503462289"/>
          <c:h val="0.91880364313435181"/>
        </c:manualLayout>
      </c:layout>
      <c:overlay val="0"/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 w="349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Monthly Comparison of no. of Borrowers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141923688709068E-2"/>
          <c:y val="0.17210656205097544"/>
          <c:w val="0.8259763325685936"/>
          <c:h val="0.63421378107848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(Old)'!$U$94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(Old)'!$U$95:$U$117</c:f>
              <c:numCache>
                <c:formatCode>General</c:formatCode>
                <c:ptCount val="23"/>
                <c:pt idx="0">
                  <c:v>681</c:v>
                </c:pt>
                <c:pt idx="1">
                  <c:v>1855</c:v>
                </c:pt>
                <c:pt idx="2">
                  <c:v>1199</c:v>
                </c:pt>
                <c:pt idx="3">
                  <c:v>1732</c:v>
                </c:pt>
                <c:pt idx="4">
                  <c:v>1209</c:v>
                </c:pt>
                <c:pt idx="5">
                  <c:v>0</c:v>
                </c:pt>
                <c:pt idx="6">
                  <c:v>480</c:v>
                </c:pt>
                <c:pt idx="7">
                  <c:v>1199</c:v>
                </c:pt>
                <c:pt idx="8">
                  <c:v>691</c:v>
                </c:pt>
                <c:pt idx="9">
                  <c:v>1501</c:v>
                </c:pt>
                <c:pt idx="10">
                  <c:v>1438</c:v>
                </c:pt>
                <c:pt idx="11">
                  <c:v>490</c:v>
                </c:pt>
                <c:pt idx="12">
                  <c:v>617</c:v>
                </c:pt>
                <c:pt idx="13">
                  <c:v>1239</c:v>
                </c:pt>
                <c:pt idx="14">
                  <c:v>1141</c:v>
                </c:pt>
                <c:pt idx="15">
                  <c:v>1769</c:v>
                </c:pt>
                <c:pt idx="16">
                  <c:v>1380</c:v>
                </c:pt>
                <c:pt idx="17">
                  <c:v>1075</c:v>
                </c:pt>
                <c:pt idx="18">
                  <c:v>808</c:v>
                </c:pt>
                <c:pt idx="19">
                  <c:v>915</c:v>
                </c:pt>
                <c:pt idx="20">
                  <c:v>1245</c:v>
                </c:pt>
                <c:pt idx="21">
                  <c:v>1117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 (Old)'!$V$94</c:f>
              <c:strCache>
                <c:ptCount val="1"/>
                <c:pt idx="0">
                  <c:v>Jul-17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(Old)'!$V$95:$V$117</c:f>
              <c:numCache>
                <c:formatCode>General</c:formatCode>
                <c:ptCount val="23"/>
                <c:pt idx="0">
                  <c:v>603</c:v>
                </c:pt>
                <c:pt idx="1">
                  <c:v>1974</c:v>
                </c:pt>
                <c:pt idx="2">
                  <c:v>1133</c:v>
                </c:pt>
                <c:pt idx="3">
                  <c:v>1791</c:v>
                </c:pt>
                <c:pt idx="4">
                  <c:v>1251</c:v>
                </c:pt>
                <c:pt idx="5">
                  <c:v>0</c:v>
                </c:pt>
                <c:pt idx="6">
                  <c:v>433</c:v>
                </c:pt>
                <c:pt idx="7">
                  <c:v>1138</c:v>
                </c:pt>
                <c:pt idx="8">
                  <c:v>687</c:v>
                </c:pt>
                <c:pt idx="9">
                  <c:v>1457</c:v>
                </c:pt>
                <c:pt idx="10">
                  <c:v>1268</c:v>
                </c:pt>
                <c:pt idx="11">
                  <c:v>483</c:v>
                </c:pt>
                <c:pt idx="12">
                  <c:v>627</c:v>
                </c:pt>
                <c:pt idx="13">
                  <c:v>1273</c:v>
                </c:pt>
                <c:pt idx="14">
                  <c:v>1099</c:v>
                </c:pt>
                <c:pt idx="15">
                  <c:v>1734</c:v>
                </c:pt>
                <c:pt idx="16">
                  <c:v>1437</c:v>
                </c:pt>
                <c:pt idx="17">
                  <c:v>1092</c:v>
                </c:pt>
                <c:pt idx="18">
                  <c:v>770</c:v>
                </c:pt>
                <c:pt idx="19">
                  <c:v>932</c:v>
                </c:pt>
                <c:pt idx="20">
                  <c:v>1203</c:v>
                </c:pt>
                <c:pt idx="21">
                  <c:v>1356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 (Old)'!$W$94</c:f>
              <c:strCache>
                <c:ptCount val="1"/>
                <c:pt idx="0">
                  <c:v>Aug-17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(Old)'!$W$95:$W$117</c:f>
              <c:numCache>
                <c:formatCode>General</c:formatCode>
                <c:ptCount val="23"/>
                <c:pt idx="0">
                  <c:v>568</c:v>
                </c:pt>
                <c:pt idx="1">
                  <c:v>1979</c:v>
                </c:pt>
                <c:pt idx="2">
                  <c:v>1207</c:v>
                </c:pt>
                <c:pt idx="3">
                  <c:v>1906</c:v>
                </c:pt>
                <c:pt idx="4">
                  <c:v>1256</c:v>
                </c:pt>
                <c:pt idx="5">
                  <c:v>0</c:v>
                </c:pt>
                <c:pt idx="6">
                  <c:v>387</c:v>
                </c:pt>
                <c:pt idx="7">
                  <c:v>1143</c:v>
                </c:pt>
                <c:pt idx="8">
                  <c:v>704</c:v>
                </c:pt>
                <c:pt idx="9">
                  <c:v>1353</c:v>
                </c:pt>
                <c:pt idx="10">
                  <c:v>1087</c:v>
                </c:pt>
                <c:pt idx="11">
                  <c:v>468</c:v>
                </c:pt>
                <c:pt idx="12">
                  <c:v>648</c:v>
                </c:pt>
                <c:pt idx="13">
                  <c:v>1247</c:v>
                </c:pt>
                <c:pt idx="14">
                  <c:v>1138</c:v>
                </c:pt>
                <c:pt idx="15">
                  <c:v>1697</c:v>
                </c:pt>
                <c:pt idx="16">
                  <c:v>1455</c:v>
                </c:pt>
                <c:pt idx="17">
                  <c:v>1058</c:v>
                </c:pt>
                <c:pt idx="18">
                  <c:v>705</c:v>
                </c:pt>
                <c:pt idx="19">
                  <c:v>896</c:v>
                </c:pt>
                <c:pt idx="20">
                  <c:v>1238</c:v>
                </c:pt>
                <c:pt idx="21">
                  <c:v>1526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 (Old)'!$X$94</c:f>
              <c:strCache>
                <c:ptCount val="1"/>
                <c:pt idx="0">
                  <c:v>Sep-17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(Old)'!$X$95:$X$117</c:f>
              <c:numCache>
                <c:formatCode>General</c:formatCode>
                <c:ptCount val="23"/>
                <c:pt idx="0">
                  <c:v>495</c:v>
                </c:pt>
                <c:pt idx="1">
                  <c:v>2003</c:v>
                </c:pt>
                <c:pt idx="2">
                  <c:v>1211</c:v>
                </c:pt>
                <c:pt idx="3">
                  <c:v>1949</c:v>
                </c:pt>
                <c:pt idx="4">
                  <c:v>1282</c:v>
                </c:pt>
                <c:pt idx="5">
                  <c:v>0</c:v>
                </c:pt>
                <c:pt idx="6">
                  <c:v>302</c:v>
                </c:pt>
                <c:pt idx="7">
                  <c:v>1118</c:v>
                </c:pt>
                <c:pt idx="8">
                  <c:v>730</c:v>
                </c:pt>
                <c:pt idx="9">
                  <c:v>1256</c:v>
                </c:pt>
                <c:pt idx="10">
                  <c:v>1147</c:v>
                </c:pt>
                <c:pt idx="11">
                  <c:v>433</c:v>
                </c:pt>
                <c:pt idx="12">
                  <c:v>651</c:v>
                </c:pt>
                <c:pt idx="13">
                  <c:v>1289</c:v>
                </c:pt>
                <c:pt idx="14">
                  <c:v>1158</c:v>
                </c:pt>
                <c:pt idx="15">
                  <c:v>1748</c:v>
                </c:pt>
                <c:pt idx="16">
                  <c:v>1396</c:v>
                </c:pt>
                <c:pt idx="17">
                  <c:v>1032</c:v>
                </c:pt>
                <c:pt idx="18">
                  <c:v>717</c:v>
                </c:pt>
                <c:pt idx="19">
                  <c:v>905</c:v>
                </c:pt>
                <c:pt idx="20">
                  <c:v>1263</c:v>
                </c:pt>
                <c:pt idx="21">
                  <c:v>1458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'Charts (Old)'!$Y$94</c:f>
              <c:strCache>
                <c:ptCount val="1"/>
                <c:pt idx="0">
                  <c:v>Oct-17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(Old)'!$Y$95:$Y$117</c:f>
              <c:numCache>
                <c:formatCode>General</c:formatCode>
                <c:ptCount val="23"/>
                <c:pt idx="0">
                  <c:v>448</c:v>
                </c:pt>
                <c:pt idx="1">
                  <c:v>1991</c:v>
                </c:pt>
                <c:pt idx="2">
                  <c:v>1203</c:v>
                </c:pt>
                <c:pt idx="3">
                  <c:v>1908</c:v>
                </c:pt>
                <c:pt idx="4">
                  <c:v>1260</c:v>
                </c:pt>
                <c:pt idx="5">
                  <c:v>0</c:v>
                </c:pt>
                <c:pt idx="6">
                  <c:v>261</c:v>
                </c:pt>
                <c:pt idx="7">
                  <c:v>1008</c:v>
                </c:pt>
                <c:pt idx="8">
                  <c:v>627</c:v>
                </c:pt>
                <c:pt idx="9">
                  <c:v>1251</c:v>
                </c:pt>
                <c:pt idx="10">
                  <c:v>1125</c:v>
                </c:pt>
                <c:pt idx="11">
                  <c:v>364</c:v>
                </c:pt>
                <c:pt idx="12">
                  <c:v>653</c:v>
                </c:pt>
                <c:pt idx="13">
                  <c:v>1286</c:v>
                </c:pt>
                <c:pt idx="14">
                  <c:v>1170</c:v>
                </c:pt>
                <c:pt idx="15">
                  <c:v>1708</c:v>
                </c:pt>
                <c:pt idx="16">
                  <c:v>1416</c:v>
                </c:pt>
                <c:pt idx="17">
                  <c:v>1048</c:v>
                </c:pt>
                <c:pt idx="18">
                  <c:v>705</c:v>
                </c:pt>
                <c:pt idx="19">
                  <c:v>879</c:v>
                </c:pt>
                <c:pt idx="20">
                  <c:v>1378</c:v>
                </c:pt>
                <c:pt idx="21">
                  <c:v>1589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'Charts (Old)'!$Z$94</c:f>
              <c:strCache>
                <c:ptCount val="1"/>
                <c:pt idx="0">
                  <c:v>Nov-17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(Old)'!$Z$95:$Z$117</c:f>
              <c:numCache>
                <c:formatCode>General</c:formatCode>
                <c:ptCount val="23"/>
                <c:pt idx="0">
                  <c:v>473</c:v>
                </c:pt>
                <c:pt idx="1">
                  <c:v>2051</c:v>
                </c:pt>
                <c:pt idx="2">
                  <c:v>1226</c:v>
                </c:pt>
                <c:pt idx="3">
                  <c:v>2017</c:v>
                </c:pt>
                <c:pt idx="4">
                  <c:v>1291</c:v>
                </c:pt>
                <c:pt idx="5">
                  <c:v>0</c:v>
                </c:pt>
                <c:pt idx="6">
                  <c:v>218</c:v>
                </c:pt>
                <c:pt idx="7">
                  <c:v>1054</c:v>
                </c:pt>
                <c:pt idx="8">
                  <c:v>795</c:v>
                </c:pt>
                <c:pt idx="9">
                  <c:v>1253</c:v>
                </c:pt>
                <c:pt idx="10">
                  <c:v>1085</c:v>
                </c:pt>
                <c:pt idx="11">
                  <c:v>281</c:v>
                </c:pt>
                <c:pt idx="12">
                  <c:v>672</c:v>
                </c:pt>
                <c:pt idx="13">
                  <c:v>1249</c:v>
                </c:pt>
                <c:pt idx="14">
                  <c:v>1266</c:v>
                </c:pt>
                <c:pt idx="15">
                  <c:v>1718</c:v>
                </c:pt>
                <c:pt idx="16">
                  <c:v>1485</c:v>
                </c:pt>
                <c:pt idx="17">
                  <c:v>1086</c:v>
                </c:pt>
                <c:pt idx="18">
                  <c:v>712</c:v>
                </c:pt>
                <c:pt idx="19">
                  <c:v>918</c:v>
                </c:pt>
                <c:pt idx="20">
                  <c:v>1458</c:v>
                </c:pt>
                <c:pt idx="21">
                  <c:v>1642</c:v>
                </c:pt>
                <c:pt idx="22">
                  <c:v>0</c:v>
                </c:pt>
              </c:numCache>
            </c:numRef>
          </c:val>
        </c:ser>
        <c:ser>
          <c:idx val="6"/>
          <c:order val="6"/>
          <c:tx>
            <c:strRef>
              <c:f>'Charts (Old)'!$AA$94</c:f>
              <c:strCache>
                <c:ptCount val="1"/>
                <c:pt idx="0">
                  <c:v>Dec-17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(Old)'!$AA$95:$AA$117</c:f>
              <c:numCache>
                <c:formatCode>General</c:formatCode>
                <c:ptCount val="23"/>
                <c:pt idx="0">
                  <c:v>480</c:v>
                </c:pt>
                <c:pt idx="1">
                  <c:v>2097</c:v>
                </c:pt>
                <c:pt idx="2">
                  <c:v>1249</c:v>
                </c:pt>
                <c:pt idx="3">
                  <c:v>2037</c:v>
                </c:pt>
                <c:pt idx="4">
                  <c:v>1358</c:v>
                </c:pt>
                <c:pt idx="5">
                  <c:v>0</c:v>
                </c:pt>
                <c:pt idx="6">
                  <c:v>204</c:v>
                </c:pt>
                <c:pt idx="7">
                  <c:v>1135</c:v>
                </c:pt>
                <c:pt idx="8">
                  <c:v>880</c:v>
                </c:pt>
                <c:pt idx="9">
                  <c:v>1278</c:v>
                </c:pt>
                <c:pt idx="10">
                  <c:v>1080</c:v>
                </c:pt>
                <c:pt idx="11">
                  <c:v>224</c:v>
                </c:pt>
                <c:pt idx="12">
                  <c:v>675</c:v>
                </c:pt>
                <c:pt idx="13">
                  <c:v>1289</c:v>
                </c:pt>
                <c:pt idx="14">
                  <c:v>1323</c:v>
                </c:pt>
                <c:pt idx="15">
                  <c:v>1781</c:v>
                </c:pt>
                <c:pt idx="16">
                  <c:v>1558</c:v>
                </c:pt>
                <c:pt idx="17">
                  <c:v>1116</c:v>
                </c:pt>
                <c:pt idx="18">
                  <c:v>662</c:v>
                </c:pt>
                <c:pt idx="19">
                  <c:v>951</c:v>
                </c:pt>
                <c:pt idx="20">
                  <c:v>1505</c:v>
                </c:pt>
                <c:pt idx="21">
                  <c:v>1677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'Charts (Old)'!$AB$94</c:f>
              <c:strCache>
                <c:ptCount val="1"/>
                <c:pt idx="0">
                  <c:v>Jan-18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(Old)'!$AB$95:$AB$117</c:f>
              <c:numCache>
                <c:formatCode>General</c:formatCode>
                <c:ptCount val="23"/>
                <c:pt idx="0">
                  <c:v>482</c:v>
                </c:pt>
                <c:pt idx="1">
                  <c:v>2155</c:v>
                </c:pt>
                <c:pt idx="2">
                  <c:v>1244</c:v>
                </c:pt>
                <c:pt idx="3">
                  <c:v>2079</c:v>
                </c:pt>
                <c:pt idx="4">
                  <c:v>1361</c:v>
                </c:pt>
                <c:pt idx="5">
                  <c:v>0</c:v>
                </c:pt>
                <c:pt idx="6">
                  <c:v>187</c:v>
                </c:pt>
                <c:pt idx="7">
                  <c:v>1173</c:v>
                </c:pt>
                <c:pt idx="8">
                  <c:v>951</c:v>
                </c:pt>
                <c:pt idx="9">
                  <c:v>1191</c:v>
                </c:pt>
                <c:pt idx="10">
                  <c:v>1014</c:v>
                </c:pt>
                <c:pt idx="11">
                  <c:v>204</c:v>
                </c:pt>
                <c:pt idx="12">
                  <c:v>682</c:v>
                </c:pt>
                <c:pt idx="13">
                  <c:v>1314</c:v>
                </c:pt>
                <c:pt idx="14">
                  <c:v>1381</c:v>
                </c:pt>
                <c:pt idx="15">
                  <c:v>1893</c:v>
                </c:pt>
                <c:pt idx="16">
                  <c:v>1615</c:v>
                </c:pt>
                <c:pt idx="17">
                  <c:v>1156</c:v>
                </c:pt>
                <c:pt idx="18">
                  <c:v>623</c:v>
                </c:pt>
                <c:pt idx="19">
                  <c:v>981</c:v>
                </c:pt>
                <c:pt idx="20">
                  <c:v>1582</c:v>
                </c:pt>
                <c:pt idx="21">
                  <c:v>1702</c:v>
                </c:pt>
                <c:pt idx="22">
                  <c:v>43</c:v>
                </c:pt>
              </c:numCache>
            </c:numRef>
          </c:val>
        </c:ser>
        <c:ser>
          <c:idx val="8"/>
          <c:order val="8"/>
          <c:tx>
            <c:strRef>
              <c:f>'Charts (Old)'!$AC$94</c:f>
              <c:strCache>
                <c:ptCount val="1"/>
                <c:pt idx="0">
                  <c:v>Feb-18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(Old)'!$AC$95:$AC$117</c:f>
              <c:numCache>
                <c:formatCode>General</c:formatCode>
                <c:ptCount val="23"/>
                <c:pt idx="0">
                  <c:v>518</c:v>
                </c:pt>
                <c:pt idx="1">
                  <c:v>2190</c:v>
                </c:pt>
                <c:pt idx="2">
                  <c:v>1234</c:v>
                </c:pt>
                <c:pt idx="3">
                  <c:v>2044</c:v>
                </c:pt>
                <c:pt idx="4">
                  <c:v>1392</c:v>
                </c:pt>
                <c:pt idx="5">
                  <c:v>0</c:v>
                </c:pt>
                <c:pt idx="6">
                  <c:v>184</c:v>
                </c:pt>
                <c:pt idx="7">
                  <c:v>1276</c:v>
                </c:pt>
                <c:pt idx="8">
                  <c:v>983</c:v>
                </c:pt>
                <c:pt idx="9">
                  <c:v>1130</c:v>
                </c:pt>
                <c:pt idx="10">
                  <c:v>1017</c:v>
                </c:pt>
                <c:pt idx="11">
                  <c:v>151</c:v>
                </c:pt>
                <c:pt idx="12">
                  <c:v>649</c:v>
                </c:pt>
                <c:pt idx="13">
                  <c:v>1313</c:v>
                </c:pt>
                <c:pt idx="14">
                  <c:v>1445</c:v>
                </c:pt>
                <c:pt idx="15">
                  <c:v>2012</c:v>
                </c:pt>
                <c:pt idx="16">
                  <c:v>1586</c:v>
                </c:pt>
                <c:pt idx="17">
                  <c:v>1160</c:v>
                </c:pt>
                <c:pt idx="18">
                  <c:v>587</c:v>
                </c:pt>
                <c:pt idx="19">
                  <c:v>949</c:v>
                </c:pt>
                <c:pt idx="20">
                  <c:v>1680</c:v>
                </c:pt>
                <c:pt idx="21">
                  <c:v>1754</c:v>
                </c:pt>
                <c:pt idx="22">
                  <c:v>212</c:v>
                </c:pt>
              </c:numCache>
            </c:numRef>
          </c:val>
        </c:ser>
        <c:ser>
          <c:idx val="9"/>
          <c:order val="9"/>
          <c:tx>
            <c:strRef>
              <c:f>'Charts (Old)'!$AD$94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(Old)'!$AD$95:$AD$117</c:f>
              <c:numCache>
                <c:formatCode>General</c:formatCode>
                <c:ptCount val="23"/>
                <c:pt idx="0">
                  <c:v>478</c:v>
                </c:pt>
                <c:pt idx="1">
                  <c:v>2252</c:v>
                </c:pt>
                <c:pt idx="2">
                  <c:v>1242</c:v>
                </c:pt>
                <c:pt idx="3">
                  <c:v>2185</c:v>
                </c:pt>
                <c:pt idx="4">
                  <c:v>1409</c:v>
                </c:pt>
                <c:pt idx="5">
                  <c:v>0</c:v>
                </c:pt>
                <c:pt idx="6">
                  <c:v>99</c:v>
                </c:pt>
                <c:pt idx="7">
                  <c:v>1211</c:v>
                </c:pt>
                <c:pt idx="8">
                  <c:v>1040</c:v>
                </c:pt>
                <c:pt idx="9">
                  <c:v>1113</c:v>
                </c:pt>
                <c:pt idx="10">
                  <c:v>989</c:v>
                </c:pt>
                <c:pt idx="11">
                  <c:v>115</c:v>
                </c:pt>
                <c:pt idx="12">
                  <c:v>681</c:v>
                </c:pt>
                <c:pt idx="13">
                  <c:v>1387</c:v>
                </c:pt>
                <c:pt idx="14">
                  <c:v>1449</c:v>
                </c:pt>
                <c:pt idx="15">
                  <c:v>2125</c:v>
                </c:pt>
                <c:pt idx="16">
                  <c:v>1668</c:v>
                </c:pt>
                <c:pt idx="17">
                  <c:v>1180</c:v>
                </c:pt>
                <c:pt idx="18">
                  <c:v>537</c:v>
                </c:pt>
                <c:pt idx="19">
                  <c:v>980</c:v>
                </c:pt>
                <c:pt idx="20">
                  <c:v>1809</c:v>
                </c:pt>
                <c:pt idx="21">
                  <c:v>1827</c:v>
                </c:pt>
                <c:pt idx="22">
                  <c:v>411</c:v>
                </c:pt>
              </c:numCache>
            </c:numRef>
          </c:val>
        </c:ser>
        <c:ser>
          <c:idx val="10"/>
          <c:order val="10"/>
          <c:tx>
            <c:strRef>
              <c:f>'Charts (Old)'!$AE$94</c:f>
              <c:strCache>
                <c:ptCount val="1"/>
                <c:pt idx="0">
                  <c:v>Apr-18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(Old)'!$AE$95:$AE$117</c:f>
              <c:numCache>
                <c:formatCode>General</c:formatCode>
                <c:ptCount val="23"/>
                <c:pt idx="0">
                  <c:v>491</c:v>
                </c:pt>
                <c:pt idx="1">
                  <c:v>2229</c:v>
                </c:pt>
                <c:pt idx="2">
                  <c:v>1215</c:v>
                </c:pt>
                <c:pt idx="3">
                  <c:v>2229</c:v>
                </c:pt>
                <c:pt idx="4">
                  <c:v>1400</c:v>
                </c:pt>
                <c:pt idx="5">
                  <c:v>0</c:v>
                </c:pt>
                <c:pt idx="6">
                  <c:v>97</c:v>
                </c:pt>
                <c:pt idx="7">
                  <c:v>1172</c:v>
                </c:pt>
                <c:pt idx="8">
                  <c:v>1049</c:v>
                </c:pt>
                <c:pt idx="9">
                  <c:v>1032</c:v>
                </c:pt>
                <c:pt idx="10">
                  <c:v>901</c:v>
                </c:pt>
                <c:pt idx="11">
                  <c:v>90</c:v>
                </c:pt>
                <c:pt idx="12">
                  <c:v>660</c:v>
                </c:pt>
                <c:pt idx="13">
                  <c:v>1351</c:v>
                </c:pt>
                <c:pt idx="14">
                  <c:v>1411</c:v>
                </c:pt>
                <c:pt idx="15">
                  <c:v>2042</c:v>
                </c:pt>
                <c:pt idx="16">
                  <c:v>1645</c:v>
                </c:pt>
                <c:pt idx="17">
                  <c:v>1150</c:v>
                </c:pt>
                <c:pt idx="18">
                  <c:v>546</c:v>
                </c:pt>
                <c:pt idx="19">
                  <c:v>1036</c:v>
                </c:pt>
                <c:pt idx="20">
                  <c:v>1817</c:v>
                </c:pt>
                <c:pt idx="21">
                  <c:v>1782</c:v>
                </c:pt>
                <c:pt idx="22">
                  <c:v>533</c:v>
                </c:pt>
              </c:numCache>
            </c:numRef>
          </c:val>
        </c:ser>
        <c:ser>
          <c:idx val="11"/>
          <c:order val="11"/>
          <c:tx>
            <c:strRef>
              <c:f>'Charts (Old)'!$AF$94</c:f>
              <c:strCache>
                <c:ptCount val="1"/>
                <c:pt idx="0">
                  <c:v>May-18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(Old)'!$AF$95:$AF$117</c:f>
              <c:numCache>
                <c:formatCode>General</c:formatCode>
                <c:ptCount val="23"/>
                <c:pt idx="0">
                  <c:v>502</c:v>
                </c:pt>
                <c:pt idx="1">
                  <c:v>2321</c:v>
                </c:pt>
                <c:pt idx="2">
                  <c:v>1189</c:v>
                </c:pt>
                <c:pt idx="3">
                  <c:v>2495</c:v>
                </c:pt>
                <c:pt idx="4">
                  <c:v>1451</c:v>
                </c:pt>
                <c:pt idx="5">
                  <c:v>0</c:v>
                </c:pt>
                <c:pt idx="6">
                  <c:v>95</c:v>
                </c:pt>
                <c:pt idx="7">
                  <c:v>1199</c:v>
                </c:pt>
                <c:pt idx="8">
                  <c:v>1068</c:v>
                </c:pt>
                <c:pt idx="9">
                  <c:v>1026</c:v>
                </c:pt>
                <c:pt idx="10">
                  <c:v>859</c:v>
                </c:pt>
                <c:pt idx="11">
                  <c:v>88</c:v>
                </c:pt>
                <c:pt idx="12">
                  <c:v>675</c:v>
                </c:pt>
                <c:pt idx="13">
                  <c:v>1405</c:v>
                </c:pt>
                <c:pt idx="14">
                  <c:v>1425</c:v>
                </c:pt>
                <c:pt idx="15">
                  <c:v>2115</c:v>
                </c:pt>
                <c:pt idx="16">
                  <c:v>1690</c:v>
                </c:pt>
                <c:pt idx="17">
                  <c:v>1163</c:v>
                </c:pt>
                <c:pt idx="18">
                  <c:v>528</c:v>
                </c:pt>
                <c:pt idx="19">
                  <c:v>1079</c:v>
                </c:pt>
                <c:pt idx="20">
                  <c:v>1876</c:v>
                </c:pt>
                <c:pt idx="21">
                  <c:v>1949</c:v>
                </c:pt>
                <c:pt idx="22">
                  <c:v>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929920"/>
        <c:axId val="272931456"/>
      </c:barChart>
      <c:catAx>
        <c:axId val="27292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2931456"/>
        <c:crosses val="autoZero"/>
        <c:auto val="1"/>
        <c:lblAlgn val="ctr"/>
        <c:lblOffset val="100"/>
        <c:noMultiLvlLbl val="0"/>
      </c:catAx>
      <c:valAx>
        <c:axId val="2729314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2929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9723419750396805"/>
          <c:y val="6.6772655007949128E-2"/>
          <c:w val="0.97154262238959255"/>
          <c:h val="0.72337042925278217"/>
        </c:manualLayout>
      </c:layout>
      <c:overlay val="0"/>
      <c:txPr>
        <a:bodyPr/>
        <a:lstStyle/>
        <a:p>
          <a:pPr>
            <a:defRPr sz="68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 w="476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Monthly Comparison of O/S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65159464525039"/>
          <c:y val="0.13653019112163714"/>
          <c:w val="0.80021038313031911"/>
          <c:h val="0.66065145202802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(Old)'!$U$120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(Old)'!$U$121:$U$143</c:f>
              <c:numCache>
                <c:formatCode>General</c:formatCode>
                <c:ptCount val="23"/>
                <c:pt idx="0">
                  <c:v>5184994</c:v>
                </c:pt>
                <c:pt idx="1">
                  <c:v>21378461</c:v>
                </c:pt>
                <c:pt idx="2">
                  <c:v>11711761</c:v>
                </c:pt>
                <c:pt idx="3">
                  <c:v>14444294</c:v>
                </c:pt>
                <c:pt idx="4">
                  <c:v>14704242</c:v>
                </c:pt>
                <c:pt idx="5">
                  <c:v>0</c:v>
                </c:pt>
                <c:pt idx="6">
                  <c:v>3168736</c:v>
                </c:pt>
                <c:pt idx="7">
                  <c:v>13188720</c:v>
                </c:pt>
                <c:pt idx="8">
                  <c:v>6513737</c:v>
                </c:pt>
                <c:pt idx="9">
                  <c:v>17388154</c:v>
                </c:pt>
                <c:pt idx="10">
                  <c:v>14871086</c:v>
                </c:pt>
                <c:pt idx="11">
                  <c:v>5474626</c:v>
                </c:pt>
                <c:pt idx="12">
                  <c:v>8027304</c:v>
                </c:pt>
                <c:pt idx="13">
                  <c:v>18278749</c:v>
                </c:pt>
                <c:pt idx="14">
                  <c:v>15363217</c:v>
                </c:pt>
                <c:pt idx="15">
                  <c:v>24969426</c:v>
                </c:pt>
                <c:pt idx="16">
                  <c:v>11909277</c:v>
                </c:pt>
                <c:pt idx="17">
                  <c:v>8787988</c:v>
                </c:pt>
                <c:pt idx="18">
                  <c:v>5916898</c:v>
                </c:pt>
                <c:pt idx="19">
                  <c:v>7482265</c:v>
                </c:pt>
                <c:pt idx="20">
                  <c:v>10815588</c:v>
                </c:pt>
                <c:pt idx="21">
                  <c:v>8200385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 (Old)'!$V$120</c:f>
              <c:strCache>
                <c:ptCount val="1"/>
                <c:pt idx="0">
                  <c:v>Jul-17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(Old)'!$V$121:$V$143</c:f>
              <c:numCache>
                <c:formatCode>General</c:formatCode>
                <c:ptCount val="23"/>
                <c:pt idx="0">
                  <c:v>4654469</c:v>
                </c:pt>
                <c:pt idx="1">
                  <c:v>22671328</c:v>
                </c:pt>
                <c:pt idx="2">
                  <c:v>10996313</c:v>
                </c:pt>
                <c:pt idx="3">
                  <c:v>15341796</c:v>
                </c:pt>
                <c:pt idx="4">
                  <c:v>15726460</c:v>
                </c:pt>
                <c:pt idx="5">
                  <c:v>0</c:v>
                </c:pt>
                <c:pt idx="6">
                  <c:v>2645019</c:v>
                </c:pt>
                <c:pt idx="7">
                  <c:v>11982602</c:v>
                </c:pt>
                <c:pt idx="8">
                  <c:v>5776898</c:v>
                </c:pt>
                <c:pt idx="9">
                  <c:v>16272993</c:v>
                </c:pt>
                <c:pt idx="10">
                  <c:v>13496783</c:v>
                </c:pt>
                <c:pt idx="11">
                  <c:v>4652845</c:v>
                </c:pt>
                <c:pt idx="12">
                  <c:v>8180557</c:v>
                </c:pt>
                <c:pt idx="13">
                  <c:v>18096547</c:v>
                </c:pt>
                <c:pt idx="14">
                  <c:v>15146703</c:v>
                </c:pt>
                <c:pt idx="15">
                  <c:v>25444264</c:v>
                </c:pt>
                <c:pt idx="16">
                  <c:v>13049363</c:v>
                </c:pt>
                <c:pt idx="17">
                  <c:v>8760256</c:v>
                </c:pt>
                <c:pt idx="18">
                  <c:v>5734277</c:v>
                </c:pt>
                <c:pt idx="19">
                  <c:v>8690426</c:v>
                </c:pt>
                <c:pt idx="20">
                  <c:v>10993660</c:v>
                </c:pt>
                <c:pt idx="21">
                  <c:v>9885833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 (Old)'!$W$120</c:f>
              <c:strCache>
                <c:ptCount val="1"/>
                <c:pt idx="0">
                  <c:v>Aug-17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(Old)'!$W$121:$W$143</c:f>
              <c:numCache>
                <c:formatCode>General</c:formatCode>
                <c:ptCount val="23"/>
                <c:pt idx="0">
                  <c:v>4973436</c:v>
                </c:pt>
                <c:pt idx="1">
                  <c:v>23076613</c:v>
                </c:pt>
                <c:pt idx="2">
                  <c:v>11895312</c:v>
                </c:pt>
                <c:pt idx="3">
                  <c:v>16462050</c:v>
                </c:pt>
                <c:pt idx="4">
                  <c:v>15545750</c:v>
                </c:pt>
                <c:pt idx="5">
                  <c:v>0</c:v>
                </c:pt>
                <c:pt idx="6">
                  <c:v>2198643</c:v>
                </c:pt>
                <c:pt idx="7">
                  <c:v>12665329</c:v>
                </c:pt>
                <c:pt idx="8">
                  <c:v>6745066</c:v>
                </c:pt>
                <c:pt idx="9">
                  <c:v>14834431</c:v>
                </c:pt>
                <c:pt idx="10">
                  <c:v>13627653</c:v>
                </c:pt>
                <c:pt idx="11">
                  <c:v>3837437</c:v>
                </c:pt>
                <c:pt idx="12">
                  <c:v>8565733</c:v>
                </c:pt>
                <c:pt idx="13">
                  <c:v>17992499</c:v>
                </c:pt>
                <c:pt idx="14">
                  <c:v>16853863</c:v>
                </c:pt>
                <c:pt idx="15">
                  <c:v>25682247</c:v>
                </c:pt>
                <c:pt idx="16">
                  <c:v>13301632</c:v>
                </c:pt>
                <c:pt idx="17">
                  <c:v>9028477</c:v>
                </c:pt>
                <c:pt idx="18">
                  <c:v>5088092</c:v>
                </c:pt>
                <c:pt idx="19">
                  <c:v>8578095</c:v>
                </c:pt>
                <c:pt idx="20">
                  <c:v>12588387</c:v>
                </c:pt>
                <c:pt idx="21">
                  <c:v>10520395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 (Old)'!$X$120</c:f>
              <c:strCache>
                <c:ptCount val="1"/>
                <c:pt idx="0">
                  <c:v>Sep-17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(Old)'!$X$121:$X$143</c:f>
              <c:numCache>
                <c:formatCode>General</c:formatCode>
                <c:ptCount val="23"/>
                <c:pt idx="0">
                  <c:v>4880171</c:v>
                </c:pt>
                <c:pt idx="1">
                  <c:v>24393231</c:v>
                </c:pt>
                <c:pt idx="2">
                  <c:v>12070281</c:v>
                </c:pt>
                <c:pt idx="3">
                  <c:v>16642257</c:v>
                </c:pt>
                <c:pt idx="4">
                  <c:v>15427164</c:v>
                </c:pt>
                <c:pt idx="5">
                  <c:v>0</c:v>
                </c:pt>
                <c:pt idx="6">
                  <c:v>1799002</c:v>
                </c:pt>
                <c:pt idx="7">
                  <c:v>13108299</c:v>
                </c:pt>
                <c:pt idx="8">
                  <c:v>7443313</c:v>
                </c:pt>
                <c:pt idx="9">
                  <c:v>14094290</c:v>
                </c:pt>
                <c:pt idx="10">
                  <c:v>14514698</c:v>
                </c:pt>
                <c:pt idx="11">
                  <c:v>3045285</c:v>
                </c:pt>
                <c:pt idx="12">
                  <c:v>8815198</c:v>
                </c:pt>
                <c:pt idx="13">
                  <c:v>17762873</c:v>
                </c:pt>
                <c:pt idx="14">
                  <c:v>16384414</c:v>
                </c:pt>
                <c:pt idx="15">
                  <c:v>26336508</c:v>
                </c:pt>
                <c:pt idx="16">
                  <c:v>14536010</c:v>
                </c:pt>
                <c:pt idx="17">
                  <c:v>9918734</c:v>
                </c:pt>
                <c:pt idx="18">
                  <c:v>5962477</c:v>
                </c:pt>
                <c:pt idx="19">
                  <c:v>9658907</c:v>
                </c:pt>
                <c:pt idx="20">
                  <c:v>13513273</c:v>
                </c:pt>
                <c:pt idx="21">
                  <c:v>10486735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'Charts (Old)'!$Y$120</c:f>
              <c:strCache>
                <c:ptCount val="1"/>
                <c:pt idx="0">
                  <c:v>Oct-17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(Old)'!$Y$121:$Y$143</c:f>
              <c:numCache>
                <c:formatCode>General</c:formatCode>
                <c:ptCount val="23"/>
                <c:pt idx="0">
                  <c:v>4780198</c:v>
                </c:pt>
                <c:pt idx="1">
                  <c:v>24784241</c:v>
                </c:pt>
                <c:pt idx="2">
                  <c:v>12211370</c:v>
                </c:pt>
                <c:pt idx="3">
                  <c:v>16988774</c:v>
                </c:pt>
                <c:pt idx="4">
                  <c:v>15433884</c:v>
                </c:pt>
                <c:pt idx="5">
                  <c:v>0</c:v>
                </c:pt>
                <c:pt idx="6">
                  <c:v>1608551</c:v>
                </c:pt>
                <c:pt idx="7">
                  <c:v>12166026</c:v>
                </c:pt>
                <c:pt idx="8">
                  <c:v>6775043</c:v>
                </c:pt>
                <c:pt idx="9">
                  <c:v>13655649</c:v>
                </c:pt>
                <c:pt idx="10">
                  <c:v>15365944</c:v>
                </c:pt>
                <c:pt idx="11">
                  <c:v>2358672</c:v>
                </c:pt>
                <c:pt idx="12">
                  <c:v>8827586</c:v>
                </c:pt>
                <c:pt idx="13">
                  <c:v>17654093</c:v>
                </c:pt>
                <c:pt idx="14">
                  <c:v>17321874</c:v>
                </c:pt>
                <c:pt idx="15">
                  <c:v>25524536</c:v>
                </c:pt>
                <c:pt idx="16">
                  <c:v>15001184</c:v>
                </c:pt>
                <c:pt idx="17">
                  <c:v>10222824</c:v>
                </c:pt>
                <c:pt idx="18">
                  <c:v>6732204</c:v>
                </c:pt>
                <c:pt idx="19">
                  <c:v>9827825</c:v>
                </c:pt>
                <c:pt idx="20">
                  <c:v>15259467</c:v>
                </c:pt>
                <c:pt idx="21">
                  <c:v>11571129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'Charts (Old)'!$Z$120</c:f>
              <c:strCache>
                <c:ptCount val="1"/>
                <c:pt idx="0">
                  <c:v>Nov-17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(Old)'!$Z$121:$Z$143</c:f>
              <c:numCache>
                <c:formatCode>General</c:formatCode>
                <c:ptCount val="23"/>
                <c:pt idx="0">
                  <c:v>5364977</c:v>
                </c:pt>
                <c:pt idx="1">
                  <c:v>25076613</c:v>
                </c:pt>
                <c:pt idx="2">
                  <c:v>11697717</c:v>
                </c:pt>
                <c:pt idx="3">
                  <c:v>17284008</c:v>
                </c:pt>
                <c:pt idx="4">
                  <c:v>16209793</c:v>
                </c:pt>
                <c:pt idx="5">
                  <c:v>0</c:v>
                </c:pt>
                <c:pt idx="6">
                  <c:v>1504610</c:v>
                </c:pt>
                <c:pt idx="7">
                  <c:v>13053771</c:v>
                </c:pt>
                <c:pt idx="8">
                  <c:v>9197690</c:v>
                </c:pt>
                <c:pt idx="9">
                  <c:v>13676011</c:v>
                </c:pt>
                <c:pt idx="10">
                  <c:v>15040164</c:v>
                </c:pt>
                <c:pt idx="11">
                  <c:v>1770170</c:v>
                </c:pt>
                <c:pt idx="12">
                  <c:v>8706249</c:v>
                </c:pt>
                <c:pt idx="13">
                  <c:v>16749473</c:v>
                </c:pt>
                <c:pt idx="14">
                  <c:v>18059856</c:v>
                </c:pt>
                <c:pt idx="15">
                  <c:v>24750557</c:v>
                </c:pt>
                <c:pt idx="16">
                  <c:v>14721570</c:v>
                </c:pt>
                <c:pt idx="17">
                  <c:v>9836116</c:v>
                </c:pt>
                <c:pt idx="18">
                  <c:v>6381233</c:v>
                </c:pt>
                <c:pt idx="19">
                  <c:v>10065102</c:v>
                </c:pt>
                <c:pt idx="20">
                  <c:v>17343275</c:v>
                </c:pt>
                <c:pt idx="21">
                  <c:v>12582645</c:v>
                </c:pt>
                <c:pt idx="22">
                  <c:v>0</c:v>
                </c:pt>
              </c:numCache>
            </c:numRef>
          </c:val>
        </c:ser>
        <c:ser>
          <c:idx val="6"/>
          <c:order val="6"/>
          <c:tx>
            <c:strRef>
              <c:f>'Charts (Old)'!$AA$120</c:f>
              <c:strCache>
                <c:ptCount val="1"/>
                <c:pt idx="0">
                  <c:v>Dec-17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(Old)'!$AA$121:$AA$143</c:f>
              <c:numCache>
                <c:formatCode>General</c:formatCode>
                <c:ptCount val="23"/>
                <c:pt idx="0">
                  <c:v>5683110</c:v>
                </c:pt>
                <c:pt idx="1">
                  <c:v>25516543</c:v>
                </c:pt>
                <c:pt idx="2">
                  <c:v>11726527</c:v>
                </c:pt>
                <c:pt idx="3">
                  <c:v>17938294</c:v>
                </c:pt>
                <c:pt idx="4">
                  <c:v>16238787</c:v>
                </c:pt>
                <c:pt idx="5">
                  <c:v>0</c:v>
                </c:pt>
                <c:pt idx="6">
                  <c:v>1462308</c:v>
                </c:pt>
                <c:pt idx="7">
                  <c:v>14155050</c:v>
                </c:pt>
                <c:pt idx="8">
                  <c:v>10786187</c:v>
                </c:pt>
                <c:pt idx="9">
                  <c:v>13533229</c:v>
                </c:pt>
                <c:pt idx="10">
                  <c:v>14933239</c:v>
                </c:pt>
                <c:pt idx="11">
                  <c:v>1341150</c:v>
                </c:pt>
                <c:pt idx="12">
                  <c:v>8455778</c:v>
                </c:pt>
                <c:pt idx="13">
                  <c:v>16898263</c:v>
                </c:pt>
                <c:pt idx="14">
                  <c:v>18501739</c:v>
                </c:pt>
                <c:pt idx="15">
                  <c:v>25374738</c:v>
                </c:pt>
                <c:pt idx="16">
                  <c:v>15452157</c:v>
                </c:pt>
                <c:pt idx="17">
                  <c:v>9888232</c:v>
                </c:pt>
                <c:pt idx="18">
                  <c:v>5769410</c:v>
                </c:pt>
                <c:pt idx="19">
                  <c:v>10856861</c:v>
                </c:pt>
                <c:pt idx="20">
                  <c:v>19191677</c:v>
                </c:pt>
                <c:pt idx="21">
                  <c:v>13855071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'Charts (Old)'!$AB$120</c:f>
              <c:strCache>
                <c:ptCount val="1"/>
                <c:pt idx="0">
                  <c:v>Jan-18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(Old)'!$AB$121:$AB$143</c:f>
              <c:numCache>
                <c:formatCode>General</c:formatCode>
                <c:ptCount val="23"/>
                <c:pt idx="0">
                  <c:v>5709329</c:v>
                </c:pt>
                <c:pt idx="1">
                  <c:v>25825015</c:v>
                </c:pt>
                <c:pt idx="2">
                  <c:v>11525546</c:v>
                </c:pt>
                <c:pt idx="3">
                  <c:v>19329149</c:v>
                </c:pt>
                <c:pt idx="4">
                  <c:v>15835336</c:v>
                </c:pt>
                <c:pt idx="5">
                  <c:v>0</c:v>
                </c:pt>
                <c:pt idx="6">
                  <c:v>1433865</c:v>
                </c:pt>
                <c:pt idx="7">
                  <c:v>14367361</c:v>
                </c:pt>
                <c:pt idx="8">
                  <c:v>11723030</c:v>
                </c:pt>
                <c:pt idx="9">
                  <c:v>12619783</c:v>
                </c:pt>
                <c:pt idx="10">
                  <c:v>13538681</c:v>
                </c:pt>
                <c:pt idx="11">
                  <c:v>1011593</c:v>
                </c:pt>
                <c:pt idx="12">
                  <c:v>8261972</c:v>
                </c:pt>
                <c:pt idx="13">
                  <c:v>16832726</c:v>
                </c:pt>
                <c:pt idx="14">
                  <c:v>19038270</c:v>
                </c:pt>
                <c:pt idx="15">
                  <c:v>27929668</c:v>
                </c:pt>
                <c:pt idx="16">
                  <c:v>16494441</c:v>
                </c:pt>
                <c:pt idx="17">
                  <c:v>10474502</c:v>
                </c:pt>
                <c:pt idx="18">
                  <c:v>5760130</c:v>
                </c:pt>
                <c:pt idx="19">
                  <c:v>10893915</c:v>
                </c:pt>
                <c:pt idx="20">
                  <c:v>19451950</c:v>
                </c:pt>
                <c:pt idx="21">
                  <c:v>14805547</c:v>
                </c:pt>
                <c:pt idx="22">
                  <c:v>820000</c:v>
                </c:pt>
              </c:numCache>
            </c:numRef>
          </c:val>
        </c:ser>
        <c:ser>
          <c:idx val="8"/>
          <c:order val="8"/>
          <c:tx>
            <c:strRef>
              <c:f>'Charts (Old)'!$AC$120</c:f>
              <c:strCache>
                <c:ptCount val="1"/>
                <c:pt idx="0">
                  <c:v>Feb-18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(Old)'!$AC$121:$AC$143</c:f>
              <c:numCache>
                <c:formatCode>General</c:formatCode>
                <c:ptCount val="23"/>
                <c:pt idx="0">
                  <c:v>5938291</c:v>
                </c:pt>
                <c:pt idx="1">
                  <c:v>26380659</c:v>
                </c:pt>
                <c:pt idx="2">
                  <c:v>12513476</c:v>
                </c:pt>
                <c:pt idx="3">
                  <c:v>19986723</c:v>
                </c:pt>
                <c:pt idx="4">
                  <c:v>16071146</c:v>
                </c:pt>
                <c:pt idx="5">
                  <c:v>0</c:v>
                </c:pt>
                <c:pt idx="6">
                  <c:v>1417131</c:v>
                </c:pt>
                <c:pt idx="7">
                  <c:v>15342012</c:v>
                </c:pt>
                <c:pt idx="8">
                  <c:v>11599695</c:v>
                </c:pt>
                <c:pt idx="9">
                  <c:v>12387842</c:v>
                </c:pt>
                <c:pt idx="10">
                  <c:v>12948482</c:v>
                </c:pt>
                <c:pt idx="11">
                  <c:v>688212</c:v>
                </c:pt>
                <c:pt idx="12">
                  <c:v>7844166</c:v>
                </c:pt>
                <c:pt idx="13">
                  <c:v>17196515</c:v>
                </c:pt>
                <c:pt idx="14">
                  <c:v>18917546</c:v>
                </c:pt>
                <c:pt idx="15">
                  <c:v>30276302</c:v>
                </c:pt>
                <c:pt idx="16">
                  <c:v>17336530</c:v>
                </c:pt>
                <c:pt idx="17">
                  <c:v>11158237</c:v>
                </c:pt>
                <c:pt idx="18">
                  <c:v>5832269</c:v>
                </c:pt>
                <c:pt idx="19">
                  <c:v>10320828</c:v>
                </c:pt>
                <c:pt idx="20">
                  <c:v>19971529</c:v>
                </c:pt>
                <c:pt idx="21">
                  <c:v>15643330</c:v>
                </c:pt>
                <c:pt idx="22">
                  <c:v>4015616</c:v>
                </c:pt>
              </c:numCache>
            </c:numRef>
          </c:val>
        </c:ser>
        <c:ser>
          <c:idx val="9"/>
          <c:order val="9"/>
          <c:tx>
            <c:strRef>
              <c:f>'Charts (Old)'!$AD$120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(Old)'!$AD$121:$AD$143</c:f>
              <c:numCache>
                <c:formatCode>General</c:formatCode>
                <c:ptCount val="23"/>
                <c:pt idx="0">
                  <c:v>6200738</c:v>
                </c:pt>
                <c:pt idx="1">
                  <c:v>28025475</c:v>
                </c:pt>
                <c:pt idx="2">
                  <c:v>13264620</c:v>
                </c:pt>
                <c:pt idx="3">
                  <c:v>23775586</c:v>
                </c:pt>
                <c:pt idx="4">
                  <c:v>18460206</c:v>
                </c:pt>
                <c:pt idx="5">
                  <c:v>0</c:v>
                </c:pt>
                <c:pt idx="6">
                  <c:v>510620</c:v>
                </c:pt>
                <c:pt idx="7">
                  <c:v>14340109</c:v>
                </c:pt>
                <c:pt idx="8">
                  <c:v>11736016</c:v>
                </c:pt>
                <c:pt idx="9">
                  <c:v>13045343</c:v>
                </c:pt>
                <c:pt idx="10">
                  <c:v>12034650</c:v>
                </c:pt>
                <c:pt idx="11">
                  <c:v>465870</c:v>
                </c:pt>
                <c:pt idx="12">
                  <c:v>8549003</c:v>
                </c:pt>
                <c:pt idx="13">
                  <c:v>19179307</c:v>
                </c:pt>
                <c:pt idx="14">
                  <c:v>19064423</c:v>
                </c:pt>
                <c:pt idx="15">
                  <c:v>32403254</c:v>
                </c:pt>
                <c:pt idx="16">
                  <c:v>19898456</c:v>
                </c:pt>
                <c:pt idx="17">
                  <c:v>11403072</c:v>
                </c:pt>
                <c:pt idx="18">
                  <c:v>6133283</c:v>
                </c:pt>
                <c:pt idx="19">
                  <c:v>11442949</c:v>
                </c:pt>
                <c:pt idx="20">
                  <c:v>20575365</c:v>
                </c:pt>
                <c:pt idx="21">
                  <c:v>17288021</c:v>
                </c:pt>
                <c:pt idx="22">
                  <c:v>7971616</c:v>
                </c:pt>
              </c:numCache>
            </c:numRef>
          </c:val>
        </c:ser>
        <c:ser>
          <c:idx val="10"/>
          <c:order val="10"/>
          <c:tx>
            <c:strRef>
              <c:f>'Charts (Old)'!$AE$120</c:f>
              <c:strCache>
                <c:ptCount val="1"/>
                <c:pt idx="0">
                  <c:v>Apr-18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(Old)'!$AE$121:$AE$143</c:f>
              <c:numCache>
                <c:formatCode>General</c:formatCode>
                <c:ptCount val="23"/>
                <c:pt idx="0">
                  <c:v>6503983</c:v>
                </c:pt>
                <c:pt idx="1">
                  <c:v>28296639</c:v>
                </c:pt>
                <c:pt idx="2">
                  <c:v>13585067</c:v>
                </c:pt>
                <c:pt idx="3">
                  <c:v>26034133</c:v>
                </c:pt>
                <c:pt idx="4">
                  <c:v>17509207</c:v>
                </c:pt>
                <c:pt idx="5">
                  <c:v>0</c:v>
                </c:pt>
                <c:pt idx="6">
                  <c:v>503878</c:v>
                </c:pt>
                <c:pt idx="7">
                  <c:v>14832057</c:v>
                </c:pt>
                <c:pt idx="8">
                  <c:v>11600753</c:v>
                </c:pt>
                <c:pt idx="9">
                  <c:v>13553907</c:v>
                </c:pt>
                <c:pt idx="10">
                  <c:v>10386089</c:v>
                </c:pt>
                <c:pt idx="11">
                  <c:v>350996</c:v>
                </c:pt>
                <c:pt idx="12">
                  <c:v>8693256</c:v>
                </c:pt>
                <c:pt idx="13">
                  <c:v>19452403</c:v>
                </c:pt>
                <c:pt idx="14">
                  <c:v>18628285</c:v>
                </c:pt>
                <c:pt idx="15">
                  <c:v>32343340</c:v>
                </c:pt>
                <c:pt idx="16">
                  <c:v>19784525</c:v>
                </c:pt>
                <c:pt idx="17">
                  <c:v>10853776</c:v>
                </c:pt>
                <c:pt idx="18">
                  <c:v>6086585</c:v>
                </c:pt>
                <c:pt idx="19">
                  <c:v>12022031</c:v>
                </c:pt>
                <c:pt idx="20">
                  <c:v>18921216</c:v>
                </c:pt>
                <c:pt idx="21">
                  <c:v>15802197</c:v>
                </c:pt>
                <c:pt idx="22">
                  <c:v>10034026</c:v>
                </c:pt>
              </c:numCache>
            </c:numRef>
          </c:val>
        </c:ser>
        <c:ser>
          <c:idx val="11"/>
          <c:order val="11"/>
          <c:tx>
            <c:strRef>
              <c:f>'Charts (Old)'!$AF$120</c:f>
              <c:strCache>
                <c:ptCount val="1"/>
                <c:pt idx="0">
                  <c:v>May-18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(Old)'!$AF$121:$AF$143</c:f>
              <c:numCache>
                <c:formatCode>General</c:formatCode>
                <c:ptCount val="23"/>
                <c:pt idx="0">
                  <c:v>6620067</c:v>
                </c:pt>
                <c:pt idx="1">
                  <c:v>29613243</c:v>
                </c:pt>
                <c:pt idx="2">
                  <c:v>13521817</c:v>
                </c:pt>
                <c:pt idx="3">
                  <c:v>31316123</c:v>
                </c:pt>
                <c:pt idx="4">
                  <c:v>18628459</c:v>
                </c:pt>
                <c:pt idx="5">
                  <c:v>0</c:v>
                </c:pt>
                <c:pt idx="6">
                  <c:v>502192</c:v>
                </c:pt>
                <c:pt idx="7">
                  <c:v>15393973</c:v>
                </c:pt>
                <c:pt idx="8">
                  <c:v>11243709</c:v>
                </c:pt>
                <c:pt idx="9">
                  <c:v>14787145</c:v>
                </c:pt>
                <c:pt idx="10">
                  <c:v>9324990</c:v>
                </c:pt>
                <c:pt idx="11">
                  <c:v>285612</c:v>
                </c:pt>
                <c:pt idx="12">
                  <c:v>9063528</c:v>
                </c:pt>
                <c:pt idx="13">
                  <c:v>20394911</c:v>
                </c:pt>
                <c:pt idx="14">
                  <c:v>19226732</c:v>
                </c:pt>
                <c:pt idx="15">
                  <c:v>32880395</c:v>
                </c:pt>
                <c:pt idx="16">
                  <c:v>18966596</c:v>
                </c:pt>
                <c:pt idx="17">
                  <c:v>10915076</c:v>
                </c:pt>
                <c:pt idx="18">
                  <c:v>5789041</c:v>
                </c:pt>
                <c:pt idx="19">
                  <c:v>12477272</c:v>
                </c:pt>
                <c:pt idx="20">
                  <c:v>19497479</c:v>
                </c:pt>
                <c:pt idx="21">
                  <c:v>17014695</c:v>
                </c:pt>
                <c:pt idx="22">
                  <c:v>12922156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457152"/>
        <c:axId val="273458688"/>
      </c:barChart>
      <c:catAx>
        <c:axId val="27345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3458688"/>
        <c:crosses val="autoZero"/>
        <c:auto val="1"/>
        <c:lblAlgn val="ctr"/>
        <c:lblOffset val="100"/>
        <c:noMultiLvlLbl val="0"/>
      </c:catAx>
      <c:valAx>
        <c:axId val="2734586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3457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9874423125047287"/>
          <c:y val="0.18121693121693122"/>
          <c:w val="0.96821947145742038"/>
          <c:h val="0.72751343582052241"/>
        </c:manualLayout>
      </c:layout>
      <c:overlay val="0"/>
      <c:txPr>
        <a:bodyPr/>
        <a:lstStyle/>
        <a:p>
          <a:pPr>
            <a:defRPr sz="68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 w="476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897972212932842"/>
          <c:y val="2.2826115485564305E-2"/>
        </c:manualLayout>
      </c:layout>
      <c:overlay val="0"/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505671852695726"/>
          <c:y val="0.20602488822108111"/>
          <c:w val="0.61754099838684429"/>
          <c:h val="0.45986473297973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Charts!$O$2</c:f>
              <c:strCache>
                <c:ptCount val="1"/>
                <c:pt idx="0">
                  <c:v>No.of Borrowers </c:v>
                </c:pt>
              </c:strCache>
            </c:strRef>
          </c:tx>
          <c:invertIfNegative val="0"/>
          <c:cat>
            <c:strRef>
              <c:f>Charts!$N$3:$N$13</c:f>
              <c:strCache>
                <c:ptCount val="11"/>
                <c:pt idx="0">
                  <c:v>Mar-16</c:v>
                </c:pt>
                <c:pt idx="1">
                  <c:v>Mar-17</c:v>
                </c:pt>
                <c:pt idx="2">
                  <c:v>Mar-18</c:v>
                </c:pt>
                <c:pt idx="3">
                  <c:v>Mar-19</c:v>
                </c:pt>
                <c:pt idx="4">
                  <c:v>Apr-19</c:v>
                </c:pt>
                <c:pt idx="5">
                  <c:v>May-19</c:v>
                </c:pt>
                <c:pt idx="6">
                  <c:v>Jun-19</c:v>
                </c:pt>
                <c:pt idx="7">
                  <c:v>Jul-19</c:v>
                </c:pt>
                <c:pt idx="8">
                  <c:v>Aug-19</c:v>
                </c:pt>
                <c:pt idx="9">
                  <c:v>Sep-19</c:v>
                </c:pt>
                <c:pt idx="10">
                  <c:v>Oct-19</c:v>
                </c:pt>
              </c:strCache>
            </c:strRef>
          </c:cat>
          <c:val>
            <c:numRef>
              <c:f>Charts!$O$3:$O$13</c:f>
              <c:numCache>
                <c:formatCode>General</c:formatCode>
                <c:ptCount val="11"/>
                <c:pt idx="0">
                  <c:v>21707</c:v>
                </c:pt>
                <c:pt idx="1">
                  <c:v>23855</c:v>
                </c:pt>
                <c:pt idx="2">
                  <c:v>26187</c:v>
                </c:pt>
                <c:pt idx="3">
                  <c:v>27238</c:v>
                </c:pt>
                <c:pt idx="4">
                  <c:v>26304</c:v>
                </c:pt>
                <c:pt idx="5">
                  <c:v>26695</c:v>
                </c:pt>
                <c:pt idx="6">
                  <c:v>26778</c:v>
                </c:pt>
                <c:pt idx="7">
                  <c:v>25463</c:v>
                </c:pt>
                <c:pt idx="8">
                  <c:v>25073</c:v>
                </c:pt>
                <c:pt idx="9">
                  <c:v>25629</c:v>
                </c:pt>
                <c:pt idx="10">
                  <c:v>25140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3462400"/>
        <c:axId val="273463936"/>
        <c:axId val="0"/>
      </c:bar3DChart>
      <c:catAx>
        <c:axId val="273462400"/>
        <c:scaling>
          <c:orientation val="minMax"/>
        </c:scaling>
        <c:delete val="0"/>
        <c:axPos val="b"/>
        <c:numFmt formatCode="mmm\/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3463936"/>
        <c:crosses val="autoZero"/>
        <c:auto val="1"/>
        <c:lblAlgn val="ctr"/>
        <c:lblOffset val="100"/>
        <c:noMultiLvlLbl val="0"/>
      </c:catAx>
      <c:valAx>
        <c:axId val="273463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3462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922992734016363"/>
          <c:y val="0.20416797900262468"/>
          <c:w val="0.17374578177727784"/>
          <c:h val="0.5291706036745407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286855778887159"/>
          <c:y val="1.5538057742782151E-2"/>
        </c:manualLayout>
      </c:layout>
      <c:overlay val="0"/>
      <c:txPr>
        <a:bodyPr/>
        <a:lstStyle/>
        <a:p>
          <a:pPr algn="ctr" rtl="0"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79426549134259"/>
          <c:y val="0.17241695729599413"/>
          <c:w val="0.5982763750657234"/>
          <c:h val="0.4941960798227900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Charts!$P$2</c:f>
              <c:strCache>
                <c:ptCount val="1"/>
                <c:pt idx="0">
                  <c:v>Loans O/s (Rs.)</c:v>
                </c:pt>
              </c:strCache>
            </c:strRef>
          </c:tx>
          <c:invertIfNegative val="0"/>
          <c:cat>
            <c:strRef>
              <c:f>Charts!$N$3:$N$13</c:f>
              <c:strCache>
                <c:ptCount val="11"/>
                <c:pt idx="0">
                  <c:v>Mar-16</c:v>
                </c:pt>
                <c:pt idx="1">
                  <c:v>Mar-17</c:v>
                </c:pt>
                <c:pt idx="2">
                  <c:v>Mar-18</c:v>
                </c:pt>
                <c:pt idx="3">
                  <c:v>Mar-19</c:v>
                </c:pt>
                <c:pt idx="4">
                  <c:v>Apr-19</c:v>
                </c:pt>
                <c:pt idx="5">
                  <c:v>May-19</c:v>
                </c:pt>
                <c:pt idx="6">
                  <c:v>Jun-19</c:v>
                </c:pt>
                <c:pt idx="7">
                  <c:v>Jul-19</c:v>
                </c:pt>
                <c:pt idx="8">
                  <c:v>Aug-19</c:v>
                </c:pt>
                <c:pt idx="9">
                  <c:v>Sep-19</c:v>
                </c:pt>
                <c:pt idx="10">
                  <c:v>Oct-19</c:v>
                </c:pt>
              </c:strCache>
            </c:strRef>
          </c:cat>
          <c:val>
            <c:numRef>
              <c:f>Charts!$P$3:$P$13</c:f>
              <c:numCache>
                <c:formatCode>#,##0</c:formatCode>
                <c:ptCount val="11"/>
                <c:pt idx="0">
                  <c:v>208439304</c:v>
                </c:pt>
                <c:pt idx="1">
                  <c:v>246592088</c:v>
                </c:pt>
                <c:pt idx="2">
                  <c:v>315767982</c:v>
                </c:pt>
                <c:pt idx="3">
                  <c:v>398106924</c:v>
                </c:pt>
                <c:pt idx="4">
                  <c:v>390752746</c:v>
                </c:pt>
                <c:pt idx="5">
                  <c:v>402684787</c:v>
                </c:pt>
                <c:pt idx="6">
                  <c:v>386171255</c:v>
                </c:pt>
                <c:pt idx="7">
                  <c:v>388938201</c:v>
                </c:pt>
                <c:pt idx="8">
                  <c:v>376279807</c:v>
                </c:pt>
                <c:pt idx="9">
                  <c:v>390172636</c:v>
                </c:pt>
                <c:pt idx="10">
                  <c:v>382487059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1956992"/>
        <c:axId val="271962880"/>
        <c:axId val="0"/>
      </c:bar3DChart>
      <c:catAx>
        <c:axId val="271956992"/>
        <c:scaling>
          <c:orientation val="minMax"/>
        </c:scaling>
        <c:delete val="0"/>
        <c:axPos val="b"/>
        <c:numFmt formatCode="mmm\/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1962880"/>
        <c:crosses val="autoZero"/>
        <c:auto val="1"/>
        <c:lblAlgn val="ctr"/>
        <c:lblOffset val="100"/>
        <c:noMultiLvlLbl val="0"/>
      </c:catAx>
      <c:valAx>
        <c:axId val="2719628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1956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700641855997203"/>
          <c:y val="0.24358974358974358"/>
          <c:w val="0.15896487985212571"/>
          <c:h val="0.5940177670098929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2</xdr:row>
      <xdr:rowOff>190500</xdr:rowOff>
    </xdr:from>
    <xdr:to>
      <xdr:col>16</xdr:col>
      <xdr:colOff>177800</xdr:colOff>
      <xdr:row>23</xdr:row>
      <xdr:rowOff>57150</xdr:rowOff>
    </xdr:to>
    <xdr:graphicFrame macro="">
      <xdr:nvGraphicFramePr>
        <xdr:cNvPr id="2646847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24</xdr:row>
      <xdr:rowOff>120650</xdr:rowOff>
    </xdr:from>
    <xdr:to>
      <xdr:col>16</xdr:col>
      <xdr:colOff>190500</xdr:colOff>
      <xdr:row>47</xdr:row>
      <xdr:rowOff>38100</xdr:rowOff>
    </xdr:to>
    <xdr:graphicFrame macro="">
      <xdr:nvGraphicFramePr>
        <xdr:cNvPr id="2646847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88900</xdr:colOff>
      <xdr:row>48</xdr:row>
      <xdr:rowOff>76200</xdr:rowOff>
    </xdr:from>
    <xdr:to>
      <xdr:col>8</xdr:col>
      <xdr:colOff>260350</xdr:colOff>
      <xdr:row>65</xdr:row>
      <xdr:rowOff>12700</xdr:rowOff>
    </xdr:to>
    <xdr:graphicFrame macro="">
      <xdr:nvGraphicFramePr>
        <xdr:cNvPr id="264684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88900</xdr:colOff>
      <xdr:row>48</xdr:row>
      <xdr:rowOff>76200</xdr:rowOff>
    </xdr:from>
    <xdr:to>
      <xdr:col>17</xdr:col>
      <xdr:colOff>603250</xdr:colOff>
      <xdr:row>65</xdr:row>
      <xdr:rowOff>0</xdr:rowOff>
    </xdr:to>
    <xdr:graphicFrame macro="">
      <xdr:nvGraphicFramePr>
        <xdr:cNvPr id="2646847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67</xdr:row>
      <xdr:rowOff>12700</xdr:rowOff>
    </xdr:from>
    <xdr:to>
      <xdr:col>17</xdr:col>
      <xdr:colOff>660400</xdr:colOff>
      <xdr:row>89</xdr:row>
      <xdr:rowOff>0</xdr:rowOff>
    </xdr:to>
    <xdr:graphicFrame macro="">
      <xdr:nvGraphicFramePr>
        <xdr:cNvPr id="264684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50800</xdr:colOff>
      <xdr:row>93</xdr:row>
      <xdr:rowOff>82550</xdr:rowOff>
    </xdr:from>
    <xdr:to>
      <xdr:col>15</xdr:col>
      <xdr:colOff>349250</xdr:colOff>
      <xdr:row>113</xdr:row>
      <xdr:rowOff>158750</xdr:rowOff>
    </xdr:to>
    <xdr:graphicFrame macro="">
      <xdr:nvGraphicFramePr>
        <xdr:cNvPr id="264684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127000</xdr:colOff>
      <xdr:row>119</xdr:row>
      <xdr:rowOff>44450</xdr:rowOff>
    </xdr:from>
    <xdr:to>
      <xdr:col>16</xdr:col>
      <xdr:colOff>317500</xdr:colOff>
      <xdr:row>143</xdr:row>
      <xdr:rowOff>139700</xdr:rowOff>
    </xdr:to>
    <xdr:graphicFrame macro="">
      <xdr:nvGraphicFramePr>
        <xdr:cNvPr id="264684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235324</xdr:colOff>
      <xdr:row>11</xdr:row>
      <xdr:rowOff>0</xdr:rowOff>
    </xdr:to>
    <xdr:graphicFrame macro="">
      <xdr:nvGraphicFramePr>
        <xdr:cNvPr id="248144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374649</xdr:colOff>
      <xdr:row>0</xdr:row>
      <xdr:rowOff>25400</xdr:rowOff>
    </xdr:from>
    <xdr:to>
      <xdr:col>11</xdr:col>
      <xdr:colOff>268940</xdr:colOff>
      <xdr:row>10</xdr:row>
      <xdr:rowOff>179294</xdr:rowOff>
    </xdr:to>
    <xdr:graphicFrame macro="">
      <xdr:nvGraphicFramePr>
        <xdr:cNvPr id="248144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15</xdr:row>
      <xdr:rowOff>146050</xdr:rowOff>
    </xdr:from>
    <xdr:to>
      <xdr:col>5</xdr:col>
      <xdr:colOff>114300</xdr:colOff>
      <xdr:row>25</xdr:row>
      <xdr:rowOff>6350</xdr:rowOff>
    </xdr:to>
    <xdr:graphicFrame macro="">
      <xdr:nvGraphicFramePr>
        <xdr:cNvPr id="248144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25</xdr:row>
      <xdr:rowOff>158750</xdr:rowOff>
    </xdr:from>
    <xdr:to>
      <xdr:col>5</xdr:col>
      <xdr:colOff>127000</xdr:colOff>
      <xdr:row>36</xdr:row>
      <xdr:rowOff>12700</xdr:rowOff>
    </xdr:to>
    <xdr:graphicFrame macro="">
      <xdr:nvGraphicFramePr>
        <xdr:cNvPr id="248144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12700</xdr:rowOff>
    </xdr:from>
    <xdr:to>
      <xdr:col>12</xdr:col>
      <xdr:colOff>374650</xdr:colOff>
      <xdr:row>60</xdr:row>
      <xdr:rowOff>6350</xdr:rowOff>
    </xdr:to>
    <xdr:graphicFrame macro="">
      <xdr:nvGraphicFramePr>
        <xdr:cNvPr id="2481443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</xdr:colOff>
      <xdr:row>64</xdr:row>
      <xdr:rowOff>19050</xdr:rowOff>
    </xdr:from>
    <xdr:to>
      <xdr:col>14</xdr:col>
      <xdr:colOff>755650</xdr:colOff>
      <xdr:row>86</xdr:row>
      <xdr:rowOff>190500</xdr:rowOff>
    </xdr:to>
    <xdr:graphicFrame macro="">
      <xdr:nvGraphicFramePr>
        <xdr:cNvPr id="2481443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166968</xdr:colOff>
      <xdr:row>88</xdr:row>
      <xdr:rowOff>19050</xdr:rowOff>
    </xdr:from>
    <xdr:to>
      <xdr:col>14</xdr:col>
      <xdr:colOff>789268</xdr:colOff>
      <xdr:row>113</xdr:row>
      <xdr:rowOff>0</xdr:rowOff>
    </xdr:to>
    <xdr:graphicFrame macro="">
      <xdr:nvGraphicFramePr>
        <xdr:cNvPr id="2481443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11207</xdr:colOff>
      <xdr:row>16</xdr:row>
      <xdr:rowOff>3361</xdr:rowOff>
    </xdr:from>
    <xdr:to>
      <xdr:col>11</xdr:col>
      <xdr:colOff>33618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22412</xdr:colOff>
      <xdr:row>25</xdr:row>
      <xdr:rowOff>135590</xdr:rowOff>
    </xdr:from>
    <xdr:to>
      <xdr:col>11</xdr:col>
      <xdr:colOff>33618</xdr:colOff>
      <xdr:row>36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view="pageBreakPreview" topLeftCell="A58" zoomScale="85" zoomScaleNormal="85" zoomScaleSheetLayoutView="85" zoomScalePageLayoutView="81" workbookViewId="0">
      <selection activeCell="C3" sqref="C3"/>
    </sheetView>
  </sheetViews>
  <sheetFormatPr defaultRowHeight="13.5"/>
  <cols>
    <col min="1" max="1" width="8.42578125" style="8" bestFit="1" customWidth="1"/>
    <col min="2" max="2" width="53.85546875" style="3" customWidth="1"/>
    <col min="3" max="3" width="18.5703125" style="3" bestFit="1" customWidth="1"/>
    <col min="4" max="4" width="18.42578125" style="3" bestFit="1" customWidth="1"/>
    <col min="5" max="5" width="21.42578125" style="3" customWidth="1"/>
    <col min="6" max="6" width="12.42578125" style="3" bestFit="1" customWidth="1"/>
    <col min="7" max="16384" width="9.140625" style="3"/>
  </cols>
  <sheetData>
    <row r="1" spans="1:5" ht="19.5" thickBot="1">
      <c r="A1" s="407" t="s">
        <v>143</v>
      </c>
      <c r="B1" s="408"/>
      <c r="C1" s="408"/>
      <c r="D1" s="408"/>
      <c r="E1" s="409"/>
    </row>
    <row r="2" spans="1:5" ht="19.5" thickBot="1">
      <c r="A2" s="10"/>
      <c r="B2" s="11" t="s">
        <v>82</v>
      </c>
      <c r="C2" s="21">
        <v>43768</v>
      </c>
      <c r="D2" s="10"/>
      <c r="E2" s="362" t="s">
        <v>159</v>
      </c>
    </row>
    <row r="3" spans="1:5" s="4" customFormat="1" ht="17.25" thickBot="1">
      <c r="A3" s="22" t="s">
        <v>84</v>
      </c>
      <c r="B3" s="38" t="s">
        <v>138</v>
      </c>
      <c r="C3" s="334" t="s">
        <v>170</v>
      </c>
      <c r="D3" s="57" t="s">
        <v>79</v>
      </c>
      <c r="E3" s="58" t="s">
        <v>80</v>
      </c>
    </row>
    <row r="4" spans="1:5" s="4" customFormat="1" ht="17.25" thickBot="1">
      <c r="A4" s="16"/>
      <c r="B4" s="14" t="s">
        <v>73</v>
      </c>
      <c r="C4" s="59" t="s">
        <v>134</v>
      </c>
      <c r="D4" s="60" t="s">
        <v>135</v>
      </c>
      <c r="E4" s="60" t="s">
        <v>135</v>
      </c>
    </row>
    <row r="5" spans="1:5" s="4" customFormat="1" ht="17.25" thickBot="1">
      <c r="A5" s="15">
        <v>1</v>
      </c>
      <c r="B5" s="39" t="s">
        <v>85</v>
      </c>
      <c r="C5" s="61"/>
      <c r="D5" s="46"/>
      <c r="E5" s="46"/>
    </row>
    <row r="6" spans="1:5" s="4" customFormat="1" ht="16.5">
      <c r="A6" s="24">
        <v>1.1000000000000001</v>
      </c>
      <c r="B6" s="296" t="s">
        <v>2</v>
      </c>
      <c r="C6" s="363">
        <f>D6+E6</f>
        <v>25140</v>
      </c>
      <c r="D6" s="363">
        <f>'Own portfolio'!C6</f>
        <v>17162</v>
      </c>
      <c r="E6" s="363">
        <f>'Managed portfolio'!C6</f>
        <v>7978</v>
      </c>
    </row>
    <row r="7" spans="1:5" s="4" customFormat="1" ht="15.75">
      <c r="A7" s="25">
        <v>1.2</v>
      </c>
      <c r="B7" s="13" t="s">
        <v>4</v>
      </c>
      <c r="C7" s="364">
        <f>D7+E7</f>
        <v>9067</v>
      </c>
      <c r="D7" s="364">
        <f>'Own portfolio'!C7</f>
        <v>6323</v>
      </c>
      <c r="E7" s="364">
        <f>'Managed portfolio'!C7</f>
        <v>2744</v>
      </c>
    </row>
    <row r="8" spans="1:5" s="4" customFormat="1" ht="15.75">
      <c r="A8" s="25">
        <v>1.3</v>
      </c>
      <c r="B8" s="13" t="s">
        <v>5</v>
      </c>
      <c r="C8" s="364">
        <f>D8+E8</f>
        <v>5640</v>
      </c>
      <c r="D8" s="364">
        <f>'Own portfolio'!C8</f>
        <v>3820</v>
      </c>
      <c r="E8" s="364">
        <f>'Managed portfolio'!C8</f>
        <v>1820</v>
      </c>
    </row>
    <row r="9" spans="1:5" s="4" customFormat="1" ht="15.75">
      <c r="A9" s="25">
        <v>1.4</v>
      </c>
      <c r="B9" s="13" t="s">
        <v>6</v>
      </c>
      <c r="C9" s="364">
        <f>D9+E9</f>
        <v>3262</v>
      </c>
      <c r="D9" s="364">
        <f>'Own portfolio'!C9</f>
        <v>2212</v>
      </c>
      <c r="E9" s="364">
        <f>'Managed portfolio'!C9</f>
        <v>1050</v>
      </c>
    </row>
    <row r="10" spans="1:5" s="4" customFormat="1" ht="16.5" thickBot="1">
      <c r="A10" s="25">
        <v>1.5</v>
      </c>
      <c r="B10" s="13" t="s">
        <v>7</v>
      </c>
      <c r="C10" s="364">
        <f>D10+E10</f>
        <v>7171</v>
      </c>
      <c r="D10" s="364">
        <f>'Own portfolio'!C10</f>
        <v>4807</v>
      </c>
      <c r="E10" s="364">
        <f>'Managed portfolio'!C10</f>
        <v>2364</v>
      </c>
    </row>
    <row r="11" spans="1:5" s="4" customFormat="1" ht="16.5" hidden="1" thickBot="1">
      <c r="A11" s="26">
        <v>1.6</v>
      </c>
      <c r="B11" s="32" t="s">
        <v>8</v>
      </c>
      <c r="C11" s="13">
        <v>0</v>
      </c>
      <c r="D11" s="47">
        <v>0</v>
      </c>
      <c r="E11" s="47">
        <v>0</v>
      </c>
    </row>
    <row r="12" spans="1:5" s="4" customFormat="1" ht="17.25" thickBot="1">
      <c r="A12" s="15">
        <v>2</v>
      </c>
      <c r="B12" s="39" t="s">
        <v>9</v>
      </c>
      <c r="C12" s="62"/>
      <c r="D12" s="46"/>
      <c r="E12" s="46"/>
    </row>
    <row r="13" spans="1:5" s="4" customFormat="1" ht="15.75" customHeight="1">
      <c r="A13" s="24">
        <v>2.1</v>
      </c>
      <c r="B13" s="297" t="s">
        <v>10</v>
      </c>
      <c r="C13" s="363">
        <f>D13+E13</f>
        <v>27955</v>
      </c>
      <c r="D13" s="363">
        <f>'Own portfolio'!C12</f>
        <v>19977</v>
      </c>
      <c r="E13" s="363">
        <f>'Managed portfolio'!C12</f>
        <v>7978</v>
      </c>
    </row>
    <row r="14" spans="1:5" s="4" customFormat="1" ht="16.5" customHeight="1">
      <c r="A14" s="25">
        <v>2.2000000000000002</v>
      </c>
      <c r="B14" s="298" t="s">
        <v>12</v>
      </c>
      <c r="C14" s="363">
        <f>D14+E14</f>
        <v>382487059</v>
      </c>
      <c r="D14" s="363">
        <f>'Own portfolio'!C13</f>
        <v>273657232</v>
      </c>
      <c r="E14" s="363">
        <f>'Managed portfolio'!C13</f>
        <v>108829827</v>
      </c>
    </row>
    <row r="15" spans="1:5" s="4" customFormat="1" ht="15.75">
      <c r="A15" s="25">
        <v>2.2999999999999998</v>
      </c>
      <c r="B15" s="13" t="s">
        <v>13</v>
      </c>
      <c r="C15" s="364">
        <f>C14/C6</f>
        <v>15214.282378679396</v>
      </c>
      <c r="D15" s="364">
        <f>'Own portfolio'!C14</f>
        <v>15945.532688497844</v>
      </c>
      <c r="E15" s="364">
        <f>'Managed portfolio'!C14</f>
        <v>13641.241789922286</v>
      </c>
    </row>
    <row r="16" spans="1:5" s="4" customFormat="1" ht="15.75">
      <c r="A16" s="25">
        <v>2.4</v>
      </c>
      <c r="B16" s="13" t="s">
        <v>25</v>
      </c>
      <c r="C16" s="364">
        <f>D16+E16</f>
        <v>50</v>
      </c>
      <c r="D16" s="364">
        <f>'Own portfolio'!C15</f>
        <v>31</v>
      </c>
      <c r="E16" s="364">
        <f>'Managed portfolio'!C15</f>
        <v>19</v>
      </c>
    </row>
    <row r="17" spans="1:6" s="4" customFormat="1" ht="15.75">
      <c r="A17" s="25">
        <v>2.5</v>
      </c>
      <c r="B17" s="13" t="s">
        <v>26</v>
      </c>
      <c r="C17" s="364">
        <f>C6/C16</f>
        <v>502.8</v>
      </c>
      <c r="D17" s="364">
        <f>'Own portfolio'!C16</f>
        <v>553.61290322580646</v>
      </c>
      <c r="E17" s="364">
        <f>'Managed portfolio'!C16</f>
        <v>419.89473684210526</v>
      </c>
    </row>
    <row r="18" spans="1:6" s="4" customFormat="1" ht="16.5" thickBot="1">
      <c r="A18" s="25">
        <v>2.6</v>
      </c>
      <c r="B18" s="32" t="s">
        <v>27</v>
      </c>
      <c r="C18" s="364">
        <f>C14/C16</f>
        <v>7649741.1799999997</v>
      </c>
      <c r="D18" s="364">
        <f>'Own portfolio'!C17</f>
        <v>8827652.6451612897</v>
      </c>
      <c r="E18" s="364">
        <f>'Managed portfolio'!C17</f>
        <v>5727885.6315789474</v>
      </c>
      <c r="F18" s="393" t="s">
        <v>123</v>
      </c>
    </row>
    <row r="19" spans="1:6" s="4" customFormat="1" ht="17.25" thickBot="1">
      <c r="A19" s="15">
        <v>3</v>
      </c>
      <c r="B19" s="39" t="s">
        <v>17</v>
      </c>
      <c r="C19" s="62"/>
      <c r="D19" s="46"/>
      <c r="E19" s="46"/>
    </row>
    <row r="20" spans="1:6" s="4" customFormat="1" ht="16.5">
      <c r="A20" s="25">
        <v>3.1</v>
      </c>
      <c r="B20" s="96" t="s">
        <v>18</v>
      </c>
      <c r="C20" s="363">
        <f>D20+E20</f>
        <v>1770</v>
      </c>
      <c r="D20" s="363">
        <f>'Own portfolio'!C19</f>
        <v>1269</v>
      </c>
      <c r="E20" s="363">
        <f>'Managed portfolio'!C19</f>
        <v>501</v>
      </c>
    </row>
    <row r="21" spans="1:6" s="4" customFormat="1" ht="16.5">
      <c r="A21" s="25">
        <v>3.2</v>
      </c>
      <c r="B21" s="53" t="s">
        <v>19</v>
      </c>
      <c r="C21" s="363">
        <f>D21+E21</f>
        <v>42663000</v>
      </c>
      <c r="D21" s="363">
        <f>'Own portfolio'!C20</f>
        <v>30397000</v>
      </c>
      <c r="E21" s="363">
        <f>'Managed portfolio'!C20</f>
        <v>12266000</v>
      </c>
    </row>
    <row r="22" spans="1:6" s="4" customFormat="1" ht="15.75">
      <c r="A22" s="25">
        <v>3.3</v>
      </c>
      <c r="B22" s="53" t="s">
        <v>20</v>
      </c>
      <c r="C22" s="364">
        <f>D22+E22</f>
        <v>51263448</v>
      </c>
      <c r="D22" s="364">
        <f>'Own portfolio'!C21</f>
        <v>35822634</v>
      </c>
      <c r="E22" s="364">
        <f>'Managed portfolio'!C21</f>
        <v>15440814</v>
      </c>
    </row>
    <row r="23" spans="1:6" s="4" customFormat="1" ht="16.5" thickBot="1">
      <c r="A23" s="25">
        <v>3.4</v>
      </c>
      <c r="B23" s="53" t="s">
        <v>21</v>
      </c>
      <c r="C23" s="364">
        <f>D23+E23</f>
        <v>49872958</v>
      </c>
      <c r="D23" s="364">
        <f>'Own portfolio'!C22</f>
        <v>34705472</v>
      </c>
      <c r="E23" s="364">
        <f>'Managed portfolio'!C22</f>
        <v>15167486</v>
      </c>
    </row>
    <row r="24" spans="1:6" s="4" customFormat="1" ht="17.25" thickBot="1">
      <c r="A24" s="15">
        <v>4</v>
      </c>
      <c r="B24" s="39" t="s">
        <v>23</v>
      </c>
      <c r="C24" s="62"/>
      <c r="D24" s="34"/>
      <c r="E24" s="46"/>
    </row>
    <row r="25" spans="1:6" s="4" customFormat="1" ht="16.5">
      <c r="A25" s="25">
        <v>4.0999999999999996</v>
      </c>
      <c r="B25" s="40" t="s">
        <v>28</v>
      </c>
      <c r="C25" s="64">
        <f>(C48-C43-C44)/C14</f>
        <v>3.4623419769085574E-3</v>
      </c>
      <c r="D25" s="64">
        <f>(D48-D43-D44)/D14</f>
        <v>3.8587907663993328E-3</v>
      </c>
      <c r="E25" s="64">
        <f>(E48-E43-E44)/E14</f>
        <v>2.4654546221046553E-3</v>
      </c>
    </row>
    <row r="26" spans="1:6" s="4" customFormat="1" ht="17.25" thickBot="1">
      <c r="A26" s="25">
        <v>4.2</v>
      </c>
      <c r="B26" s="41" t="s">
        <v>22</v>
      </c>
      <c r="C26" s="64">
        <f>(C14-C48)/C14</f>
        <v>0.99411205961872817</v>
      </c>
      <c r="D26" s="77">
        <f>(D14-D48)/D14</f>
        <v>0.99321611204486637</v>
      </c>
      <c r="E26" s="64">
        <f>(E14-E48)/E14</f>
        <v>0.99636495792646995</v>
      </c>
    </row>
    <row r="27" spans="1:6" s="4" customFormat="1" ht="17.25" thickBot="1">
      <c r="A27" s="15">
        <v>5</v>
      </c>
      <c r="B27" s="12" t="s">
        <v>38</v>
      </c>
      <c r="C27" s="66"/>
      <c r="D27" s="46"/>
      <c r="E27" s="46"/>
    </row>
    <row r="28" spans="1:6" s="4" customFormat="1" ht="17.25" thickBot="1">
      <c r="A28" s="19" t="s">
        <v>40</v>
      </c>
      <c r="B28" s="48" t="s">
        <v>35</v>
      </c>
      <c r="C28" s="67"/>
      <c r="D28" s="65"/>
      <c r="E28" s="68"/>
    </row>
    <row r="29" spans="1:6" s="236" customFormat="1" ht="15.75">
      <c r="A29" s="49" t="s">
        <v>47</v>
      </c>
      <c r="B29" s="100" t="s">
        <v>14</v>
      </c>
      <c r="C29" s="53">
        <f>D29+E29</f>
        <v>71</v>
      </c>
      <c r="D29" s="52">
        <f>'Own portfolio'!C29</f>
        <v>60</v>
      </c>
      <c r="E29" s="52">
        <f>'Managed portfolio'!C29</f>
        <v>11</v>
      </c>
    </row>
    <row r="30" spans="1:6" s="236" customFormat="1" ht="15.75">
      <c r="A30" s="49" t="s">
        <v>48</v>
      </c>
      <c r="B30" s="50" t="s">
        <v>15</v>
      </c>
      <c r="C30" s="53">
        <f>D30+E30</f>
        <v>19</v>
      </c>
      <c r="D30" s="52">
        <f>'Own portfolio'!C30</f>
        <v>16</v>
      </c>
      <c r="E30" s="52">
        <f>'Managed portfolio'!C30</f>
        <v>3</v>
      </c>
    </row>
    <row r="31" spans="1:6" s="236" customFormat="1" ht="15.75">
      <c r="A31" s="49" t="s">
        <v>49</v>
      </c>
      <c r="B31" s="50" t="s">
        <v>16</v>
      </c>
      <c r="C31" s="53">
        <f>D31+E31</f>
        <v>13</v>
      </c>
      <c r="D31" s="52">
        <f>'Own portfolio'!C31</f>
        <v>9</v>
      </c>
      <c r="E31" s="52">
        <f>'Managed portfolio'!C31</f>
        <v>4</v>
      </c>
    </row>
    <row r="32" spans="1:6" s="236" customFormat="1" ht="15.75">
      <c r="A32" s="49" t="s">
        <v>50</v>
      </c>
      <c r="B32" s="50" t="s">
        <v>126</v>
      </c>
      <c r="C32" s="53">
        <f>D32+E32</f>
        <v>56</v>
      </c>
      <c r="D32" s="52">
        <f>'Own portfolio'!C32</f>
        <v>37</v>
      </c>
      <c r="E32" s="52">
        <f>'Managed portfolio'!C32</f>
        <v>19</v>
      </c>
    </row>
    <row r="33" spans="1:5" s="236" customFormat="1" ht="15.75">
      <c r="A33" s="49" t="s">
        <v>51</v>
      </c>
      <c r="B33" s="50" t="s">
        <v>127</v>
      </c>
      <c r="C33" s="53">
        <f>D33+E33</f>
        <v>138</v>
      </c>
      <c r="D33" s="52">
        <f>'Own portfolio'!C33</f>
        <v>120</v>
      </c>
      <c r="E33" s="52">
        <f>'Managed portfolio'!C33</f>
        <v>18</v>
      </c>
    </row>
    <row r="34" spans="1:5" s="236" customFormat="1" ht="17.25" thickBot="1">
      <c r="A34" s="49" t="s">
        <v>67</v>
      </c>
      <c r="B34" s="99" t="s">
        <v>3</v>
      </c>
      <c r="C34" s="363">
        <f>SUM(C29:C33)</f>
        <v>297</v>
      </c>
      <c r="D34" s="363">
        <f>SUM(D29:D33)</f>
        <v>242</v>
      </c>
      <c r="E34" s="363">
        <f>SUM(E29:E33)</f>
        <v>55</v>
      </c>
    </row>
    <row r="35" spans="1:5" s="4" customFormat="1" ht="17.25" thickBot="1">
      <c r="A35" s="19" t="s">
        <v>41</v>
      </c>
      <c r="B35" s="12" t="s">
        <v>11</v>
      </c>
      <c r="C35" s="66"/>
      <c r="D35" s="46"/>
      <c r="E35" s="46"/>
    </row>
    <row r="36" spans="1:5" s="4" customFormat="1" ht="15.75">
      <c r="A36" s="28" t="s">
        <v>52</v>
      </c>
      <c r="B36" s="36" t="s">
        <v>14</v>
      </c>
      <c r="C36" s="364">
        <f>D36+E36</f>
        <v>131928</v>
      </c>
      <c r="D36" s="364">
        <f>'Own portfolio'!C36</f>
        <v>109159</v>
      </c>
      <c r="E36" s="364">
        <f>'Managed portfolio'!C36</f>
        <v>22769</v>
      </c>
    </row>
    <row r="37" spans="1:5" s="4" customFormat="1" ht="15.75">
      <c r="A37" s="28" t="s">
        <v>53</v>
      </c>
      <c r="B37" s="36" t="s">
        <v>15</v>
      </c>
      <c r="C37" s="364">
        <f>D37+E37</f>
        <v>51741</v>
      </c>
      <c r="D37" s="364">
        <f>'Own portfolio'!C37</f>
        <v>43026</v>
      </c>
      <c r="E37" s="364">
        <f>'Managed portfolio'!C37</f>
        <v>8715</v>
      </c>
    </row>
    <row r="38" spans="1:5" s="4" customFormat="1" ht="15.75">
      <c r="A38" s="28" t="s">
        <v>54</v>
      </c>
      <c r="B38" s="36" t="s">
        <v>16</v>
      </c>
      <c r="C38" s="364">
        <f>D38+E38</f>
        <v>54224</v>
      </c>
      <c r="D38" s="364">
        <f>'Own portfolio'!C38</f>
        <v>40439</v>
      </c>
      <c r="E38" s="364">
        <f>'Managed portfolio'!C38</f>
        <v>13785</v>
      </c>
    </row>
    <row r="39" spans="1:5" s="4" customFormat="1" ht="15.75">
      <c r="A39" s="28" t="s">
        <v>55</v>
      </c>
      <c r="B39" s="36" t="s">
        <v>126</v>
      </c>
      <c r="C39" s="364">
        <f>D39+E39</f>
        <v>265033</v>
      </c>
      <c r="D39" s="364">
        <f>'Own portfolio'!C39</f>
        <v>178771</v>
      </c>
      <c r="E39" s="364">
        <f>'Managed portfolio'!C39</f>
        <v>86262</v>
      </c>
    </row>
    <row r="40" spans="1:5" s="4" customFormat="1" ht="16.5" thickBot="1">
      <c r="A40" s="28" t="s">
        <v>56</v>
      </c>
      <c r="B40" s="36" t="s">
        <v>127</v>
      </c>
      <c r="C40" s="364">
        <f>D40+E40</f>
        <v>887564</v>
      </c>
      <c r="D40" s="364">
        <f>'Own portfolio'!C40</f>
        <v>745767</v>
      </c>
      <c r="E40" s="364">
        <f>'Managed portfolio'!C40</f>
        <v>141797</v>
      </c>
    </row>
    <row r="41" spans="1:5" s="4" customFormat="1" ht="17.25" thickBot="1">
      <c r="A41" s="28" t="s">
        <v>68</v>
      </c>
      <c r="B41" s="299" t="s">
        <v>3</v>
      </c>
      <c r="C41" s="365">
        <f>SUM(C36:C40)</f>
        <v>1390490</v>
      </c>
      <c r="D41" s="366">
        <f>SUM(D36:D40)</f>
        <v>1117162</v>
      </c>
      <c r="E41" s="366">
        <f>SUM(E36:E40)</f>
        <v>273328</v>
      </c>
    </row>
    <row r="42" spans="1:5" s="4" customFormat="1" ht="17.25" thickBot="1">
      <c r="A42" s="19" t="s">
        <v>42</v>
      </c>
      <c r="B42" s="12" t="s">
        <v>29</v>
      </c>
      <c r="C42" s="66"/>
      <c r="D42" s="46"/>
      <c r="E42" s="46"/>
    </row>
    <row r="43" spans="1:5" s="4" customFormat="1" ht="15.75">
      <c r="A43" s="28" t="s">
        <v>57</v>
      </c>
      <c r="B43" s="36" t="s">
        <v>14</v>
      </c>
      <c r="C43" s="364">
        <f>D43+E43</f>
        <v>763018</v>
      </c>
      <c r="D43" s="364">
        <f>'Own portfolio'!C43</f>
        <v>670934</v>
      </c>
      <c r="E43" s="364">
        <f>'Managed portfolio'!C43</f>
        <v>92084</v>
      </c>
    </row>
    <row r="44" spans="1:5" s="4" customFormat="1" ht="15.75">
      <c r="A44" s="28" t="s">
        <v>58</v>
      </c>
      <c r="B44" s="36" t="s">
        <v>15</v>
      </c>
      <c r="C44" s="364">
        <f>D44+E44</f>
        <v>164742</v>
      </c>
      <c r="D44" s="364">
        <f>'Own portfolio'!C44</f>
        <v>129540</v>
      </c>
      <c r="E44" s="364">
        <f>'Managed portfolio'!C44</f>
        <v>35202</v>
      </c>
    </row>
    <row r="45" spans="1:5" s="4" customFormat="1" ht="15.75">
      <c r="A45" s="28" t="s">
        <v>59</v>
      </c>
      <c r="B45" s="36" t="s">
        <v>16</v>
      </c>
      <c r="C45" s="364">
        <f>D45+E45</f>
        <v>91667</v>
      </c>
      <c r="D45" s="364">
        <f>'Own portfolio'!C45</f>
        <v>59332</v>
      </c>
      <c r="E45" s="364">
        <f>'Managed portfolio'!C45</f>
        <v>32335</v>
      </c>
    </row>
    <row r="46" spans="1:5" s="4" customFormat="1" ht="15.75">
      <c r="A46" s="28" t="s">
        <v>60</v>
      </c>
      <c r="B46" s="36" t="s">
        <v>126</v>
      </c>
      <c r="C46" s="364">
        <f>D46+E46</f>
        <v>339414</v>
      </c>
      <c r="D46" s="364">
        <f>'Own portfolio'!C46</f>
        <v>245231</v>
      </c>
      <c r="E46" s="364">
        <f>'Managed portfolio'!C46</f>
        <v>94183</v>
      </c>
    </row>
    <row r="47" spans="1:5" s="4" customFormat="1" ht="15.75">
      <c r="A47" s="28" t="s">
        <v>61</v>
      </c>
      <c r="B47" s="36" t="s">
        <v>127</v>
      </c>
      <c r="C47" s="364">
        <f>D47+E47</f>
        <v>893220</v>
      </c>
      <c r="D47" s="364">
        <f>'Own portfolio'!C47</f>
        <v>751423</v>
      </c>
      <c r="E47" s="364">
        <f>'Managed portfolio'!C47</f>
        <v>141797</v>
      </c>
    </row>
    <row r="48" spans="1:5" s="4" customFormat="1" ht="17.25" thickBot="1">
      <c r="A48" s="28" t="s">
        <v>69</v>
      </c>
      <c r="B48" s="99" t="s">
        <v>3</v>
      </c>
      <c r="C48" s="365">
        <f>SUM(C43:C47)</f>
        <v>2252061</v>
      </c>
      <c r="D48" s="366">
        <f>SUM(D43:D47)</f>
        <v>1856460</v>
      </c>
      <c r="E48" s="366">
        <f>SUM(E43:E47)</f>
        <v>395601</v>
      </c>
    </row>
    <row r="49" spans="1:5" s="4" customFormat="1" ht="17.25" thickBot="1">
      <c r="A49" s="19" t="s">
        <v>43</v>
      </c>
      <c r="B49" s="12" t="s">
        <v>30</v>
      </c>
      <c r="C49" s="66"/>
      <c r="D49" s="46"/>
      <c r="E49" s="46"/>
    </row>
    <row r="50" spans="1:5" s="4" customFormat="1" ht="15.75">
      <c r="A50" s="28" t="s">
        <v>62</v>
      </c>
      <c r="B50" s="50" t="s">
        <v>14</v>
      </c>
      <c r="C50" s="63">
        <f>C43/C$14%</f>
        <v>0.19948857929857439</v>
      </c>
      <c r="D50" s="63">
        <f t="shared" ref="D50:E54" si="0">D43/D$14%</f>
        <v>0.24517312957400667</v>
      </c>
      <c r="E50" s="63">
        <f t="shared" si="0"/>
        <v>8.4612833207940316E-2</v>
      </c>
    </row>
    <row r="51" spans="1:5" s="4" customFormat="1" ht="15.75">
      <c r="A51" s="28" t="s">
        <v>63</v>
      </c>
      <c r="B51" s="50" t="s">
        <v>15</v>
      </c>
      <c r="C51" s="63">
        <f>C44/C$14%</f>
        <v>4.3071261137752635E-2</v>
      </c>
      <c r="D51" s="63">
        <f t="shared" si="0"/>
        <v>4.7336589299419647E-2</v>
      </c>
      <c r="E51" s="63">
        <f t="shared" si="0"/>
        <v>3.2345911934602269E-2</v>
      </c>
    </row>
    <row r="52" spans="1:5" s="4" customFormat="1" ht="15.75">
      <c r="A52" s="28" t="s">
        <v>64</v>
      </c>
      <c r="B52" s="50" t="s">
        <v>16</v>
      </c>
      <c r="C52" s="63">
        <f>C45/C$14%</f>
        <v>2.3966039593512106E-2</v>
      </c>
      <c r="D52" s="63">
        <f t="shared" si="0"/>
        <v>2.1681137226440998E-2</v>
      </c>
      <c r="E52" s="63">
        <f t="shared" si="0"/>
        <v>2.971152384538845E-2</v>
      </c>
    </row>
    <row r="53" spans="1:5" s="4" customFormat="1" ht="15.75">
      <c r="A53" s="28" t="s">
        <v>65</v>
      </c>
      <c r="B53" s="50" t="s">
        <v>126</v>
      </c>
      <c r="C53" s="63">
        <f>C46/C$14%</f>
        <v>8.8738688542139676E-2</v>
      </c>
      <c r="D53" s="63">
        <f t="shared" si="0"/>
        <v>8.9612468198903658E-2</v>
      </c>
      <c r="E53" s="63">
        <f t="shared" si="0"/>
        <v>8.6541532405449845E-2</v>
      </c>
    </row>
    <row r="54" spans="1:5" s="4" customFormat="1" ht="16.5" thickBot="1">
      <c r="A54" s="28" t="s">
        <v>66</v>
      </c>
      <c r="B54" s="50" t="s">
        <v>127</v>
      </c>
      <c r="C54" s="63">
        <f>C47/C$14%</f>
        <v>0.23352946955520396</v>
      </c>
      <c r="D54" s="63">
        <f t="shared" si="0"/>
        <v>0.27458547121458865</v>
      </c>
      <c r="E54" s="63">
        <f t="shared" si="0"/>
        <v>0.13029240595962721</v>
      </c>
    </row>
    <row r="55" spans="1:5" s="4" customFormat="1" ht="17.25" thickBot="1">
      <c r="A55" s="15">
        <v>6</v>
      </c>
      <c r="B55" s="12" t="s">
        <v>39</v>
      </c>
      <c r="C55" s="66"/>
      <c r="D55" s="46"/>
      <c r="E55" s="46"/>
    </row>
    <row r="56" spans="1:5" s="4" customFormat="1" ht="15.75">
      <c r="A56" s="27" t="s">
        <v>70</v>
      </c>
      <c r="B56" s="100" t="s">
        <v>31</v>
      </c>
      <c r="C56" s="364">
        <f>D56+E56</f>
        <v>14390</v>
      </c>
      <c r="D56" s="364">
        <f>'Own portfolio'!C56</f>
        <v>10202</v>
      </c>
      <c r="E56" s="364">
        <f>'Managed portfolio'!C56</f>
        <v>4188</v>
      </c>
    </row>
    <row r="57" spans="1:5" s="4" customFormat="1" ht="16.5" thickBot="1">
      <c r="A57" s="27" t="s">
        <v>71</v>
      </c>
      <c r="B57" s="101" t="s">
        <v>19</v>
      </c>
      <c r="C57" s="367">
        <f>D57+E57</f>
        <v>339256000</v>
      </c>
      <c r="D57" s="368">
        <f>'Own portfolio'!C57</f>
        <v>236990000</v>
      </c>
      <c r="E57" s="368">
        <f>'Managed portfolio'!C57</f>
        <v>102266000</v>
      </c>
    </row>
    <row r="58" spans="1:5" s="4" customFormat="1" ht="17.25" thickBot="1">
      <c r="A58" s="15">
        <v>7</v>
      </c>
      <c r="B58" s="12" t="s">
        <v>119</v>
      </c>
      <c r="C58" s="66"/>
      <c r="D58" s="46"/>
      <c r="E58" s="46"/>
    </row>
    <row r="59" spans="1:5" s="4" customFormat="1" ht="15.75">
      <c r="A59" s="28">
        <v>7.1</v>
      </c>
      <c r="B59" s="100" t="s">
        <v>45</v>
      </c>
      <c r="C59" s="364">
        <f>D59+E59</f>
        <v>213637927</v>
      </c>
      <c r="D59" s="368">
        <f>'Own portfolio'!C59</f>
        <v>148119260</v>
      </c>
      <c r="E59" s="368">
        <f>'Managed portfolio'!C59</f>
        <v>65518667</v>
      </c>
    </row>
    <row r="60" spans="1:5" s="4" customFormat="1" ht="15.75">
      <c r="A60" s="28">
        <v>7.2</v>
      </c>
      <c r="B60" s="50" t="s">
        <v>46</v>
      </c>
      <c r="C60" s="364">
        <f>D60+E60</f>
        <v>168849132</v>
      </c>
      <c r="D60" s="368">
        <f>'Own portfolio'!C60</f>
        <v>125537972</v>
      </c>
      <c r="E60" s="368">
        <f>'Managed portfolio'!C60</f>
        <v>43311160</v>
      </c>
    </row>
    <row r="61" spans="1:5" s="4" customFormat="1" ht="15.75">
      <c r="A61" s="28">
        <v>7.3</v>
      </c>
      <c r="B61" s="84" t="s">
        <v>161</v>
      </c>
      <c r="C61" s="364">
        <f>D61+E61</f>
        <v>15530</v>
      </c>
      <c r="D61" s="368">
        <f>'Own portfolio'!C61</f>
        <v>10691</v>
      </c>
      <c r="E61" s="368">
        <f>'Managed portfolio'!C61</f>
        <v>4839</v>
      </c>
    </row>
    <row r="62" spans="1:5" s="4" customFormat="1" ht="15.75">
      <c r="A62" s="28">
        <v>7.4</v>
      </c>
      <c r="B62" s="300" t="s">
        <v>162</v>
      </c>
      <c r="C62" s="364">
        <f>D62+E62</f>
        <v>12425</v>
      </c>
      <c r="D62" s="368">
        <f>'Own portfolio'!C62</f>
        <v>9286</v>
      </c>
      <c r="E62" s="368">
        <f>'Managed portfolio'!C62</f>
        <v>3139</v>
      </c>
    </row>
    <row r="63" spans="1:5" s="4" customFormat="1" ht="15.75">
      <c r="A63" s="28">
        <v>7.5</v>
      </c>
      <c r="B63" s="84" t="s">
        <v>163</v>
      </c>
      <c r="C63" s="364">
        <f t="shared" ref="C63:C68" si="1">SUM(D63:E63)</f>
        <v>25135</v>
      </c>
      <c r="D63" s="368">
        <f>'Own portfolio'!C63</f>
        <v>17157</v>
      </c>
      <c r="E63" s="368">
        <f>'Managed portfolio'!C63</f>
        <v>7978</v>
      </c>
    </row>
    <row r="64" spans="1:5" s="4" customFormat="1" ht="15.75">
      <c r="A64" s="28">
        <v>7.6</v>
      </c>
      <c r="B64" s="84" t="s">
        <v>164</v>
      </c>
      <c r="C64" s="364">
        <f t="shared" si="1"/>
        <v>2815</v>
      </c>
      <c r="D64" s="368">
        <f>'Own portfolio'!C64</f>
        <v>2815</v>
      </c>
      <c r="E64" s="368">
        <f>'Managed portfolio'!C64</f>
        <v>0</v>
      </c>
    </row>
    <row r="65" spans="1:5" s="4" customFormat="1" ht="15.75">
      <c r="A65" s="28">
        <v>7.7</v>
      </c>
      <c r="B65" s="84" t="s">
        <v>166</v>
      </c>
      <c r="C65" s="364">
        <f t="shared" si="1"/>
        <v>5</v>
      </c>
      <c r="D65" s="368">
        <f>'Own portfolio'!C66</f>
        <v>5</v>
      </c>
      <c r="E65" s="368">
        <v>0</v>
      </c>
    </row>
    <row r="66" spans="1:5" s="4" customFormat="1" ht="15.75">
      <c r="A66" s="28">
        <v>7.8</v>
      </c>
      <c r="B66" s="84" t="s">
        <v>116</v>
      </c>
      <c r="C66" s="364">
        <f t="shared" si="1"/>
        <v>350481250</v>
      </c>
      <c r="D66" s="368">
        <f>'Own portfolio'!C67</f>
        <v>241651423</v>
      </c>
      <c r="E66" s="368">
        <f>'Managed portfolio'!C67</f>
        <v>108829827</v>
      </c>
    </row>
    <row r="67" spans="1:5" s="4" customFormat="1" ht="15.75">
      <c r="A67" s="28">
        <v>7.9</v>
      </c>
      <c r="B67" s="84" t="s">
        <v>117</v>
      </c>
      <c r="C67" s="364">
        <f t="shared" si="1"/>
        <v>31831520</v>
      </c>
      <c r="D67" s="368">
        <f>'Own portfolio'!C68</f>
        <v>31831520</v>
      </c>
      <c r="E67" s="369">
        <f>'Managed portfolio'!C68</f>
        <v>0</v>
      </c>
    </row>
    <row r="68" spans="1:5" s="4" customFormat="1" ht="16.5" thickBot="1">
      <c r="A68" s="377">
        <v>7.1</v>
      </c>
      <c r="B68" s="84" t="s">
        <v>131</v>
      </c>
      <c r="C68" s="364">
        <f t="shared" si="1"/>
        <v>174289</v>
      </c>
      <c r="D68" s="368">
        <f>'Own portfolio'!C70</f>
        <v>174289</v>
      </c>
      <c r="E68" s="369">
        <f>'Managed portfolio'!C70</f>
        <v>0</v>
      </c>
    </row>
    <row r="69" spans="1:5" s="4" customFormat="1" ht="16.5">
      <c r="A69" s="45">
        <v>8</v>
      </c>
      <c r="B69" s="55" t="s">
        <v>24</v>
      </c>
      <c r="C69" s="69" t="s">
        <v>89</v>
      </c>
      <c r="D69" s="234"/>
      <c r="E69" s="235"/>
    </row>
    <row r="70" spans="1:5" ht="15.75">
      <c r="A70" s="42">
        <v>8.1</v>
      </c>
      <c r="B70" s="381" t="s">
        <v>100</v>
      </c>
      <c r="C70" s="406">
        <v>109583274</v>
      </c>
      <c r="D70" s="37"/>
      <c r="E70" s="37"/>
    </row>
    <row r="71" spans="1:5" ht="15.75">
      <c r="A71" s="42">
        <v>8.1999999999999993</v>
      </c>
      <c r="B71" s="381" t="s">
        <v>158</v>
      </c>
      <c r="C71" s="406">
        <v>43130012</v>
      </c>
      <c r="D71" s="37"/>
      <c r="E71" s="37"/>
    </row>
    <row r="72" spans="1:5" ht="15.75">
      <c r="A72" s="42">
        <v>8.3000000000000007</v>
      </c>
      <c r="B72" s="381" t="s">
        <v>103</v>
      </c>
      <c r="C72" s="406">
        <v>44751439</v>
      </c>
      <c r="D72" s="37"/>
      <c r="E72" s="37"/>
    </row>
    <row r="73" spans="1:5" ht="15.75">
      <c r="A73" s="42">
        <v>8.4</v>
      </c>
      <c r="B73" s="381" t="s">
        <v>125</v>
      </c>
      <c r="C73" s="406">
        <v>2692881</v>
      </c>
      <c r="D73" s="37"/>
      <c r="E73" s="37"/>
    </row>
    <row r="74" spans="1:5" ht="15.75">
      <c r="A74" s="42">
        <v>8.5</v>
      </c>
      <c r="B74" s="383" t="s">
        <v>142</v>
      </c>
      <c r="C74" s="406">
        <v>4999996</v>
      </c>
      <c r="D74" s="37"/>
      <c r="E74" s="37"/>
    </row>
    <row r="75" spans="1:5" ht="15.75">
      <c r="A75" s="42">
        <v>8.6</v>
      </c>
      <c r="B75" s="383" t="s">
        <v>168</v>
      </c>
      <c r="C75" s="406">
        <v>15294120</v>
      </c>
      <c r="D75" s="37"/>
      <c r="E75" s="37"/>
    </row>
    <row r="76" spans="1:5" ht="15.75">
      <c r="A76" s="42">
        <v>8.6999999999999993</v>
      </c>
      <c r="B76" s="383" t="s">
        <v>173</v>
      </c>
      <c r="C76" s="406">
        <v>6750000</v>
      </c>
      <c r="D76" s="37"/>
      <c r="E76" s="37"/>
    </row>
    <row r="77" spans="1:5" ht="15.75">
      <c r="A77" s="42">
        <v>8.8000000000000007</v>
      </c>
      <c r="B77" s="383" t="s">
        <v>181</v>
      </c>
      <c r="C77" s="406">
        <v>4752385</v>
      </c>
      <c r="D77" s="381"/>
      <c r="E77" s="381"/>
    </row>
    <row r="78" spans="1:5" ht="15.75">
      <c r="A78" s="42">
        <v>8.9</v>
      </c>
      <c r="B78" s="381" t="s">
        <v>133</v>
      </c>
      <c r="C78" s="406">
        <v>42056524</v>
      </c>
      <c r="D78" s="37"/>
      <c r="E78" s="37"/>
    </row>
    <row r="79" spans="1:5" ht="16.5">
      <c r="A79" s="372">
        <v>8.1</v>
      </c>
      <c r="B79" s="382" t="s">
        <v>3</v>
      </c>
      <c r="C79" s="289">
        <f>SUM(C70:C78)</f>
        <v>274010631</v>
      </c>
      <c r="D79" s="37"/>
      <c r="E79" s="37"/>
    </row>
    <row r="81" spans="3:3">
      <c r="C81" s="280"/>
    </row>
  </sheetData>
  <mergeCells count="1">
    <mergeCell ref="A1:E1"/>
  </mergeCells>
  <phoneticPr fontId="0" type="noConversion"/>
  <printOptions horizontalCentered="1" verticalCentered="1"/>
  <pageMargins left="0" right="0" top="0" bottom="0" header="0" footer="0"/>
  <pageSetup paperSize="9" scale="66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view="pageBreakPreview" zoomScale="85" zoomScaleNormal="80" zoomScaleSheetLayoutView="85" zoomScalePageLayoutView="8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19" sqref="D19"/>
    </sheetView>
  </sheetViews>
  <sheetFormatPr defaultRowHeight="13.5"/>
  <cols>
    <col min="1" max="1" width="9.85546875" style="215" bestFit="1" customWidth="1"/>
    <col min="2" max="2" width="55.140625" style="165" bestFit="1" customWidth="1"/>
    <col min="3" max="3" width="14.42578125" style="198" bestFit="1" customWidth="1"/>
    <col min="4" max="4" width="13.85546875" style="165" bestFit="1" customWidth="1"/>
    <col min="5" max="5" width="12.85546875" style="165" customWidth="1"/>
    <col min="6" max="6" width="12.85546875" style="165" bestFit="1" customWidth="1"/>
    <col min="7" max="7" width="13" style="165" bestFit="1" customWidth="1"/>
    <col min="8" max="11" width="12.85546875" style="165" bestFit="1" customWidth="1"/>
    <col min="12" max="12" width="15" style="165" bestFit="1" customWidth="1"/>
    <col min="13" max="13" width="13.5703125" style="165" customWidth="1"/>
    <col min="14" max="14" width="12.42578125" style="165" bestFit="1" customWidth="1"/>
    <col min="15" max="15" width="14.85546875" style="165" bestFit="1" customWidth="1"/>
    <col min="16" max="16" width="14.42578125" style="165" bestFit="1" customWidth="1"/>
    <col min="17" max="17" width="12.5703125" style="165" bestFit="1" customWidth="1"/>
    <col min="18" max="18" width="17.42578125" style="165" bestFit="1" customWidth="1"/>
    <col min="19" max="19" width="11.42578125" style="165" bestFit="1" customWidth="1"/>
    <col min="20" max="20" width="15.42578125" style="165" bestFit="1" customWidth="1"/>
    <col min="21" max="21" width="11.5703125" style="165" bestFit="1" customWidth="1"/>
    <col min="22" max="22" width="12.42578125" style="165" bestFit="1" customWidth="1"/>
    <col min="23" max="23" width="16.5703125" style="165" customWidth="1"/>
    <col min="24" max="24" width="13.85546875" style="165" customWidth="1"/>
    <col min="25" max="25" width="12.5703125" style="165" bestFit="1" customWidth="1"/>
    <col min="26" max="16384" width="9.140625" style="316"/>
  </cols>
  <sheetData>
    <row r="1" spans="1:37" ht="19.5" thickBot="1">
      <c r="A1" s="412" t="s">
        <v>144</v>
      </c>
      <c r="B1" s="412"/>
      <c r="C1" s="413"/>
      <c r="D1" s="362" t="s">
        <v>159</v>
      </c>
      <c r="E1" s="314"/>
      <c r="F1" s="314"/>
      <c r="G1" s="314"/>
      <c r="H1" s="313"/>
      <c r="I1" s="313"/>
      <c r="J1" s="313"/>
      <c r="K1" s="313"/>
      <c r="L1" s="315"/>
      <c r="M1" s="316"/>
      <c r="N1" s="316"/>
      <c r="O1" s="315"/>
      <c r="P1" s="315"/>
      <c r="Q1" s="315"/>
      <c r="R1" s="316"/>
      <c r="S1" s="316"/>
      <c r="T1" s="316"/>
      <c r="U1" s="316"/>
      <c r="V1" s="315"/>
      <c r="W1" s="316"/>
      <c r="X1" s="314"/>
      <c r="Y1" s="316"/>
    </row>
    <row r="2" spans="1:37" ht="19.5" thickBot="1">
      <c r="A2" s="330"/>
      <c r="B2" s="337" t="s">
        <v>81</v>
      </c>
      <c r="C2" s="338">
        <f>Prayas!C2</f>
        <v>43768</v>
      </c>
      <c r="D2" s="424" t="s">
        <v>139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6"/>
      <c r="R2" s="427" t="s">
        <v>140</v>
      </c>
      <c r="S2" s="428"/>
      <c r="T2" s="428"/>
      <c r="U2" s="428"/>
      <c r="V2" s="428"/>
      <c r="W2" s="429"/>
      <c r="X2" s="410" t="s">
        <v>141</v>
      </c>
      <c r="Y2" s="411"/>
    </row>
    <row r="3" spans="1:37" s="389" customFormat="1" ht="17.25" thickBot="1">
      <c r="A3" s="321" t="s">
        <v>0</v>
      </c>
      <c r="B3" s="321" t="s">
        <v>74</v>
      </c>
      <c r="C3" s="322" t="s">
        <v>171</v>
      </c>
      <c r="D3" s="323" t="s">
        <v>155</v>
      </c>
      <c r="E3" s="422" t="s">
        <v>72</v>
      </c>
      <c r="F3" s="422"/>
      <c r="G3" s="422"/>
      <c r="H3" s="422"/>
      <c r="I3" s="423"/>
      <c r="J3" s="414" t="s">
        <v>156</v>
      </c>
      <c r="K3" s="415"/>
      <c r="L3" s="416"/>
      <c r="M3" s="324" t="s">
        <v>95</v>
      </c>
      <c r="N3" s="417" t="s">
        <v>77</v>
      </c>
      <c r="O3" s="418"/>
      <c r="P3" s="418"/>
      <c r="Q3" s="419"/>
      <c r="R3" s="420" t="s">
        <v>109</v>
      </c>
      <c r="S3" s="421"/>
      <c r="T3" s="325" t="s">
        <v>111</v>
      </c>
      <c r="U3" s="326" t="s">
        <v>96</v>
      </c>
      <c r="V3" s="420" t="s">
        <v>110</v>
      </c>
      <c r="W3" s="421"/>
      <c r="X3" s="323" t="s">
        <v>137</v>
      </c>
      <c r="Y3" s="384" t="s">
        <v>151</v>
      </c>
    </row>
    <row r="4" spans="1:37" s="389" customFormat="1" ht="17.25" thickBot="1">
      <c r="A4" s="327"/>
      <c r="B4" s="328" t="s">
        <v>73</v>
      </c>
      <c r="C4" s="329" t="s">
        <v>135</v>
      </c>
      <c r="D4" s="291" t="s">
        <v>124</v>
      </c>
      <c r="E4" s="166" t="s">
        <v>121</v>
      </c>
      <c r="F4" s="166" t="s">
        <v>94</v>
      </c>
      <c r="G4" s="166" t="s">
        <v>98</v>
      </c>
      <c r="H4" s="166" t="s">
        <v>122</v>
      </c>
      <c r="I4" s="166" t="s">
        <v>169</v>
      </c>
      <c r="J4" s="167" t="s">
        <v>75</v>
      </c>
      <c r="K4" s="168" t="s">
        <v>76</v>
      </c>
      <c r="L4" s="167" t="s">
        <v>129</v>
      </c>
      <c r="M4" s="169" t="s">
        <v>95</v>
      </c>
      <c r="N4" s="170" t="s">
        <v>105</v>
      </c>
      <c r="O4" s="170" t="s">
        <v>102</v>
      </c>
      <c r="P4" s="170" t="s">
        <v>157</v>
      </c>
      <c r="Q4" s="170" t="s">
        <v>104</v>
      </c>
      <c r="R4" s="171" t="s">
        <v>108</v>
      </c>
      <c r="S4" s="171" t="s">
        <v>101</v>
      </c>
      <c r="T4" s="172" t="s">
        <v>107</v>
      </c>
      <c r="U4" s="173" t="s">
        <v>97</v>
      </c>
      <c r="V4" s="171" t="s">
        <v>83</v>
      </c>
      <c r="W4" s="171" t="s">
        <v>120</v>
      </c>
      <c r="X4" s="292" t="s">
        <v>137</v>
      </c>
      <c r="Y4" s="324" t="s">
        <v>152</v>
      </c>
    </row>
    <row r="5" spans="1:37" s="389" customFormat="1" ht="17.25" thickBot="1">
      <c r="A5" s="317">
        <v>1</v>
      </c>
      <c r="B5" s="318" t="s">
        <v>1</v>
      </c>
      <c r="C5" s="319"/>
      <c r="D5" s="204"/>
      <c r="E5" s="204"/>
      <c r="F5" s="320"/>
      <c r="G5" s="319"/>
      <c r="H5" s="204"/>
      <c r="I5" s="204"/>
      <c r="J5" s="204"/>
      <c r="K5" s="204"/>
      <c r="L5" s="204"/>
      <c r="M5" s="176"/>
      <c r="N5" s="320"/>
      <c r="O5" s="204"/>
      <c r="P5" s="204"/>
      <c r="Q5" s="204"/>
      <c r="R5" s="320"/>
      <c r="S5" s="320"/>
      <c r="T5" s="320"/>
      <c r="U5" s="319"/>
      <c r="V5" s="319"/>
      <c r="W5" s="204"/>
      <c r="X5" s="204"/>
      <c r="Y5" s="204"/>
    </row>
    <row r="6" spans="1:37" s="390" customFormat="1" ht="16.5">
      <c r="A6" s="248">
        <v>1.1000000000000001</v>
      </c>
      <c r="B6" s="271" t="s">
        <v>2</v>
      </c>
      <c r="C6" s="249">
        <f>SUM(D6:Y6)</f>
        <v>17162</v>
      </c>
      <c r="D6" s="249">
        <f t="shared" ref="D6:W6" si="0">SUM(D7:D10)</f>
        <v>317</v>
      </c>
      <c r="E6" s="249">
        <f t="shared" si="0"/>
        <v>1393</v>
      </c>
      <c r="F6" s="246">
        <f t="shared" si="0"/>
        <v>789</v>
      </c>
      <c r="G6" s="246">
        <f t="shared" si="0"/>
        <v>1203</v>
      </c>
      <c r="H6" s="246">
        <f t="shared" ref="H6" si="1">SUM(H7:H10)</f>
        <v>1018</v>
      </c>
      <c r="I6" s="246">
        <f t="shared" si="0"/>
        <v>508</v>
      </c>
      <c r="J6" s="250">
        <f t="shared" si="0"/>
        <v>621</v>
      </c>
      <c r="K6" s="246">
        <f t="shared" si="0"/>
        <v>919</v>
      </c>
      <c r="L6" s="246">
        <f t="shared" si="0"/>
        <v>601</v>
      </c>
      <c r="M6" s="247">
        <f t="shared" si="0"/>
        <v>37</v>
      </c>
      <c r="N6" s="247">
        <f t="shared" si="0"/>
        <v>326</v>
      </c>
      <c r="O6" s="246">
        <f t="shared" si="0"/>
        <v>869</v>
      </c>
      <c r="P6" s="246">
        <f t="shared" si="0"/>
        <v>714</v>
      </c>
      <c r="Q6" s="246">
        <f t="shared" si="0"/>
        <v>1216</v>
      </c>
      <c r="R6" s="246">
        <f t="shared" si="0"/>
        <v>732</v>
      </c>
      <c r="S6" s="246">
        <f t="shared" si="0"/>
        <v>666</v>
      </c>
      <c r="T6" s="246">
        <f t="shared" si="0"/>
        <v>253</v>
      </c>
      <c r="U6" s="246">
        <f t="shared" si="0"/>
        <v>714</v>
      </c>
      <c r="V6" s="246">
        <f t="shared" si="0"/>
        <v>1271</v>
      </c>
      <c r="W6" s="246">
        <f t="shared" si="0"/>
        <v>1040</v>
      </c>
      <c r="X6" s="249">
        <f>SUM(X7:X10)</f>
        <v>1064</v>
      </c>
      <c r="Y6" s="385">
        <f>SUM(Y7:Y10)</f>
        <v>891</v>
      </c>
    </row>
    <row r="7" spans="1:37" s="390" customFormat="1" ht="15.75">
      <c r="A7" s="241">
        <v>1.2</v>
      </c>
      <c r="B7" s="242" t="s">
        <v>4</v>
      </c>
      <c r="C7" s="295">
        <f>SUM(D7:Y7)</f>
        <v>6323</v>
      </c>
      <c r="D7" s="396">
        <v>112</v>
      </c>
      <c r="E7" s="396">
        <v>272</v>
      </c>
      <c r="F7" s="396">
        <v>129</v>
      </c>
      <c r="G7" s="396">
        <v>464</v>
      </c>
      <c r="H7" s="396">
        <v>231</v>
      </c>
      <c r="I7" s="396">
        <v>378</v>
      </c>
      <c r="J7" s="396">
        <v>138</v>
      </c>
      <c r="K7" s="396">
        <v>281</v>
      </c>
      <c r="L7" s="396">
        <v>163</v>
      </c>
      <c r="M7" s="396">
        <v>26</v>
      </c>
      <c r="N7" s="396">
        <v>101</v>
      </c>
      <c r="O7" s="396">
        <v>213</v>
      </c>
      <c r="P7" s="396">
        <v>223</v>
      </c>
      <c r="Q7" s="396">
        <v>326</v>
      </c>
      <c r="R7" s="396">
        <v>129</v>
      </c>
      <c r="S7" s="396">
        <v>222</v>
      </c>
      <c r="T7" s="396">
        <v>103</v>
      </c>
      <c r="U7" s="396">
        <v>275</v>
      </c>
      <c r="V7" s="396">
        <v>699</v>
      </c>
      <c r="W7" s="396">
        <v>416</v>
      </c>
      <c r="X7" s="396">
        <v>632</v>
      </c>
      <c r="Y7" s="396">
        <v>790</v>
      </c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</row>
    <row r="8" spans="1:37" s="390" customFormat="1" ht="15.75">
      <c r="A8" s="241">
        <v>1.3</v>
      </c>
      <c r="B8" s="242" t="s">
        <v>5</v>
      </c>
      <c r="C8" s="295">
        <f>SUM(D8:Y8)</f>
        <v>3820</v>
      </c>
      <c r="D8" s="403">
        <v>80</v>
      </c>
      <c r="E8" s="403">
        <v>243</v>
      </c>
      <c r="F8" s="403">
        <v>97</v>
      </c>
      <c r="G8" s="403">
        <v>242</v>
      </c>
      <c r="H8" s="403">
        <v>179</v>
      </c>
      <c r="I8" s="403">
        <v>121</v>
      </c>
      <c r="J8" s="403">
        <v>99</v>
      </c>
      <c r="K8" s="403">
        <v>256</v>
      </c>
      <c r="L8" s="403">
        <v>95</v>
      </c>
      <c r="M8" s="403">
        <v>6</v>
      </c>
      <c r="N8" s="403">
        <v>53</v>
      </c>
      <c r="O8" s="403">
        <v>145</v>
      </c>
      <c r="P8" s="403">
        <v>173</v>
      </c>
      <c r="Q8" s="403">
        <v>188</v>
      </c>
      <c r="R8" s="403">
        <v>214</v>
      </c>
      <c r="S8" s="403">
        <v>148</v>
      </c>
      <c r="T8" s="403">
        <v>61</v>
      </c>
      <c r="U8" s="403">
        <v>223</v>
      </c>
      <c r="V8" s="403">
        <v>306</v>
      </c>
      <c r="W8" s="403">
        <v>358</v>
      </c>
      <c r="X8" s="403">
        <v>432</v>
      </c>
      <c r="Y8" s="403">
        <v>101</v>
      </c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</row>
    <row r="9" spans="1:37" s="390" customFormat="1" ht="15.75">
      <c r="A9" s="241">
        <v>1.4</v>
      </c>
      <c r="B9" s="242" t="s">
        <v>6</v>
      </c>
      <c r="C9" s="295">
        <f>SUM(D9:Y9)</f>
        <v>2212</v>
      </c>
      <c r="D9" s="404">
        <v>36</v>
      </c>
      <c r="E9" s="404">
        <v>224</v>
      </c>
      <c r="F9" s="404">
        <v>106</v>
      </c>
      <c r="G9" s="404">
        <v>219</v>
      </c>
      <c r="H9" s="404">
        <v>106</v>
      </c>
      <c r="I9" s="404">
        <v>9</v>
      </c>
      <c r="J9" s="404">
        <v>79</v>
      </c>
      <c r="K9" s="404">
        <v>108</v>
      </c>
      <c r="L9" s="404">
        <v>88</v>
      </c>
      <c r="M9" s="404">
        <v>5</v>
      </c>
      <c r="N9" s="404">
        <v>56</v>
      </c>
      <c r="O9" s="404">
        <v>111</v>
      </c>
      <c r="P9" s="404">
        <v>106</v>
      </c>
      <c r="Q9" s="404">
        <v>128</v>
      </c>
      <c r="R9" s="404">
        <v>163</v>
      </c>
      <c r="S9" s="404">
        <v>124</v>
      </c>
      <c r="T9" s="404">
        <v>62</v>
      </c>
      <c r="U9" s="404">
        <v>118</v>
      </c>
      <c r="V9" s="404">
        <v>99</v>
      </c>
      <c r="W9" s="404">
        <v>265</v>
      </c>
      <c r="X9" s="404">
        <v>0</v>
      </c>
      <c r="Y9" s="404">
        <v>0</v>
      </c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</row>
    <row r="10" spans="1:37" s="390" customFormat="1" ht="16.5" thickBot="1">
      <c r="A10" s="241">
        <v>1.5</v>
      </c>
      <c r="B10" s="242" t="s">
        <v>7</v>
      </c>
      <c r="C10" s="295">
        <f>SUM(D10:Y10)</f>
        <v>4807</v>
      </c>
      <c r="D10" s="405">
        <v>89</v>
      </c>
      <c r="E10" s="405">
        <v>654</v>
      </c>
      <c r="F10" s="405">
        <v>457</v>
      </c>
      <c r="G10" s="405">
        <v>278</v>
      </c>
      <c r="H10" s="405">
        <v>502</v>
      </c>
      <c r="I10" s="405">
        <v>0</v>
      </c>
      <c r="J10" s="405">
        <v>305</v>
      </c>
      <c r="K10" s="405">
        <v>274</v>
      </c>
      <c r="L10" s="405">
        <v>255</v>
      </c>
      <c r="M10" s="405">
        <v>0</v>
      </c>
      <c r="N10" s="405">
        <v>116</v>
      </c>
      <c r="O10" s="405">
        <v>400</v>
      </c>
      <c r="P10" s="405">
        <v>212</v>
      </c>
      <c r="Q10" s="405">
        <v>574</v>
      </c>
      <c r="R10" s="405">
        <v>226</v>
      </c>
      <c r="S10" s="405">
        <v>172</v>
      </c>
      <c r="T10" s="405">
        <v>27</v>
      </c>
      <c r="U10" s="405">
        <v>98</v>
      </c>
      <c r="V10" s="405">
        <v>167</v>
      </c>
      <c r="W10" s="405">
        <v>1</v>
      </c>
      <c r="X10" s="405">
        <v>0</v>
      </c>
      <c r="Y10" s="405">
        <v>0</v>
      </c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</row>
    <row r="11" spans="1:37" s="389" customFormat="1" ht="17.25" thickBot="1">
      <c r="A11" s="174">
        <v>2</v>
      </c>
      <c r="B11" s="175" t="s">
        <v>9</v>
      </c>
      <c r="C11" s="206"/>
      <c r="D11" s="206"/>
      <c r="E11" s="206"/>
      <c r="F11" s="176"/>
      <c r="G11" s="176"/>
      <c r="H11" s="206"/>
      <c r="I11" s="206"/>
      <c r="J11" s="203"/>
      <c r="K11" s="203"/>
      <c r="L11" s="203"/>
      <c r="M11" s="176"/>
      <c r="N11" s="176"/>
      <c r="O11" s="203"/>
      <c r="P11" s="203"/>
      <c r="Q11" s="203"/>
      <c r="R11" s="203"/>
      <c r="S11" s="203"/>
      <c r="T11" s="203"/>
      <c r="U11" s="203"/>
      <c r="V11" s="203"/>
      <c r="W11" s="176"/>
      <c r="X11" s="206"/>
      <c r="Y11" s="204"/>
    </row>
    <row r="12" spans="1:37" s="390" customFormat="1" ht="15.75" customHeight="1">
      <c r="A12" s="248">
        <v>2.1</v>
      </c>
      <c r="B12" s="272" t="s">
        <v>10</v>
      </c>
      <c r="C12" s="283">
        <f>SUM(D12:Y12)</f>
        <v>19977</v>
      </c>
      <c r="D12" s="252">
        <f>D61+D62</f>
        <v>523</v>
      </c>
      <c r="E12" s="252">
        <f t="shared" ref="E12:Y12" si="2">E61+E62</f>
        <v>1438</v>
      </c>
      <c r="F12" s="252">
        <f t="shared" si="2"/>
        <v>789</v>
      </c>
      <c r="G12" s="252">
        <f t="shared" si="2"/>
        <v>1358</v>
      </c>
      <c r="H12" s="252">
        <f t="shared" ref="H12" si="3">H61+H62</f>
        <v>1045</v>
      </c>
      <c r="I12" s="252">
        <f t="shared" si="2"/>
        <v>508</v>
      </c>
      <c r="J12" s="252">
        <f t="shared" si="2"/>
        <v>908</v>
      </c>
      <c r="K12" s="252">
        <f t="shared" si="2"/>
        <v>1062</v>
      </c>
      <c r="L12" s="252">
        <f t="shared" si="2"/>
        <v>852</v>
      </c>
      <c r="M12" s="252">
        <f t="shared" si="2"/>
        <v>37</v>
      </c>
      <c r="N12" s="252">
        <f t="shared" si="2"/>
        <v>472</v>
      </c>
      <c r="O12" s="252">
        <f t="shared" si="2"/>
        <v>1309</v>
      </c>
      <c r="P12" s="252">
        <f t="shared" si="2"/>
        <v>1055</v>
      </c>
      <c r="Q12" s="252">
        <f t="shared" si="2"/>
        <v>1904</v>
      </c>
      <c r="R12" s="252">
        <f t="shared" si="2"/>
        <v>732</v>
      </c>
      <c r="S12" s="252">
        <f t="shared" si="2"/>
        <v>666</v>
      </c>
      <c r="T12" s="252">
        <f t="shared" si="2"/>
        <v>253</v>
      </c>
      <c r="U12" s="252">
        <f t="shared" si="2"/>
        <v>714</v>
      </c>
      <c r="V12" s="252">
        <f t="shared" si="2"/>
        <v>1357</v>
      </c>
      <c r="W12" s="252">
        <f t="shared" si="2"/>
        <v>1040</v>
      </c>
      <c r="X12" s="252">
        <f t="shared" si="2"/>
        <v>1064</v>
      </c>
      <c r="Y12" s="284">
        <f t="shared" si="2"/>
        <v>891</v>
      </c>
    </row>
    <row r="13" spans="1:37" s="390" customFormat="1" ht="16.5" customHeight="1">
      <c r="A13" s="251">
        <v>2.2000000000000002</v>
      </c>
      <c r="B13" s="253" t="s">
        <v>12</v>
      </c>
      <c r="C13" s="284">
        <f>SUM(D13:Y13)</f>
        <v>273657232</v>
      </c>
      <c r="D13" s="252">
        <v>6886861</v>
      </c>
      <c r="E13" s="252">
        <v>22876635</v>
      </c>
      <c r="F13" s="252">
        <v>10940607</v>
      </c>
      <c r="G13" s="252">
        <v>21182120</v>
      </c>
      <c r="H13" s="252">
        <v>16719461</v>
      </c>
      <c r="I13" s="252">
        <v>6751090</v>
      </c>
      <c r="J13" s="252">
        <v>10866863</v>
      </c>
      <c r="K13" s="252">
        <v>12882996</v>
      </c>
      <c r="L13" s="252">
        <v>11867136</v>
      </c>
      <c r="M13" s="252">
        <v>117656</v>
      </c>
      <c r="N13" s="252">
        <v>6375488</v>
      </c>
      <c r="O13" s="252">
        <v>18804077</v>
      </c>
      <c r="P13" s="252">
        <v>14561638</v>
      </c>
      <c r="Q13" s="252">
        <v>26608114</v>
      </c>
      <c r="R13" s="252">
        <v>10346149</v>
      </c>
      <c r="S13" s="252">
        <v>6518468</v>
      </c>
      <c r="T13" s="252">
        <v>2718930</v>
      </c>
      <c r="U13" s="252">
        <v>11186644</v>
      </c>
      <c r="V13" s="252">
        <v>16850675</v>
      </c>
      <c r="W13" s="252">
        <v>12821892</v>
      </c>
      <c r="X13" s="252">
        <v>15219315</v>
      </c>
      <c r="Y13" s="284">
        <v>10554417</v>
      </c>
    </row>
    <row r="14" spans="1:37" s="390" customFormat="1" ht="15.75">
      <c r="A14" s="251">
        <v>2.2999999999999998</v>
      </c>
      <c r="B14" s="253" t="s">
        <v>13</v>
      </c>
      <c r="C14" s="254">
        <f>C13/C6</f>
        <v>15945.532688497844</v>
      </c>
      <c r="D14" s="254">
        <f>D13/D6</f>
        <v>21725.113564668769</v>
      </c>
      <c r="E14" s="254">
        <f t="shared" ref="E14:Y14" si="4">E13/E6</f>
        <v>16422.566403445799</v>
      </c>
      <c r="F14" s="254">
        <f t="shared" si="4"/>
        <v>13866.42205323194</v>
      </c>
      <c r="G14" s="254">
        <f t="shared" si="4"/>
        <v>17607.747298420614</v>
      </c>
      <c r="H14" s="254">
        <f t="shared" ref="H14" si="5">H13/H6</f>
        <v>16423.83202357564</v>
      </c>
      <c r="I14" s="254">
        <f t="shared" si="4"/>
        <v>13289.547244094489</v>
      </c>
      <c r="J14" s="254">
        <f t="shared" si="4"/>
        <v>17498.97423510467</v>
      </c>
      <c r="K14" s="254">
        <f t="shared" si="4"/>
        <v>14018.49401523395</v>
      </c>
      <c r="L14" s="254">
        <f t="shared" si="4"/>
        <v>19745.65058236273</v>
      </c>
      <c r="M14" s="254">
        <f t="shared" si="4"/>
        <v>3179.8918918918921</v>
      </c>
      <c r="N14" s="254">
        <f t="shared" si="4"/>
        <v>19556.711656441719</v>
      </c>
      <c r="O14" s="254">
        <f t="shared" si="4"/>
        <v>21638.753739930955</v>
      </c>
      <c r="P14" s="254">
        <f t="shared" si="4"/>
        <v>20394.450980392157</v>
      </c>
      <c r="Q14" s="254">
        <f t="shared" si="4"/>
        <v>21881.67269736842</v>
      </c>
      <c r="R14" s="254">
        <f t="shared" si="4"/>
        <v>14134.083333333334</v>
      </c>
      <c r="S14" s="254">
        <f t="shared" si="4"/>
        <v>9787.4894894894896</v>
      </c>
      <c r="T14" s="254">
        <f t="shared" si="4"/>
        <v>10746.758893280632</v>
      </c>
      <c r="U14" s="254">
        <f t="shared" si="4"/>
        <v>15667.568627450981</v>
      </c>
      <c r="V14" s="254">
        <f t="shared" si="4"/>
        <v>13257.808811959087</v>
      </c>
      <c r="W14" s="254">
        <f t="shared" si="4"/>
        <v>12328.742307692308</v>
      </c>
      <c r="X14" s="254">
        <f t="shared" si="4"/>
        <v>14303.867481203008</v>
      </c>
      <c r="Y14" s="254">
        <f t="shared" si="4"/>
        <v>11845.585858585859</v>
      </c>
    </row>
    <row r="15" spans="1:37" s="390" customFormat="1" ht="15.75">
      <c r="A15" s="251">
        <v>2.4</v>
      </c>
      <c r="B15" s="253" t="s">
        <v>25</v>
      </c>
      <c r="C15" s="288">
        <f>SUM(D15:Y15)</f>
        <v>31</v>
      </c>
      <c r="D15" s="397">
        <v>1</v>
      </c>
      <c r="E15" s="397">
        <v>2</v>
      </c>
      <c r="F15" s="397">
        <v>1</v>
      </c>
      <c r="G15" s="397">
        <v>2</v>
      </c>
      <c r="H15" s="397">
        <v>1</v>
      </c>
      <c r="I15" s="397">
        <v>1</v>
      </c>
      <c r="J15" s="397">
        <v>1</v>
      </c>
      <c r="K15" s="397">
        <v>1</v>
      </c>
      <c r="L15" s="397">
        <v>1</v>
      </c>
      <c r="M15" s="397">
        <v>0</v>
      </c>
      <c r="N15" s="397">
        <v>1</v>
      </c>
      <c r="O15" s="397">
        <v>1</v>
      </c>
      <c r="P15" s="397">
        <v>2</v>
      </c>
      <c r="Q15" s="397">
        <v>2</v>
      </c>
      <c r="R15" s="397">
        <v>2</v>
      </c>
      <c r="S15" s="397">
        <v>2</v>
      </c>
      <c r="T15" s="397">
        <v>1</v>
      </c>
      <c r="U15" s="397">
        <v>1</v>
      </c>
      <c r="V15" s="397">
        <v>2</v>
      </c>
      <c r="W15" s="397">
        <v>2</v>
      </c>
      <c r="X15" s="397">
        <v>2</v>
      </c>
      <c r="Y15" s="397">
        <v>2</v>
      </c>
    </row>
    <row r="16" spans="1:37" s="390" customFormat="1" ht="15.75">
      <c r="A16" s="251">
        <v>2.5</v>
      </c>
      <c r="B16" s="253" t="s">
        <v>26</v>
      </c>
      <c r="C16" s="285">
        <f t="shared" ref="C16:K16" si="6">+C6/C15</f>
        <v>553.61290322580646</v>
      </c>
      <c r="D16" s="397">
        <f t="shared" si="6"/>
        <v>317</v>
      </c>
      <c r="E16" s="397">
        <f t="shared" si="6"/>
        <v>696.5</v>
      </c>
      <c r="F16" s="397">
        <f t="shared" si="6"/>
        <v>789</v>
      </c>
      <c r="G16" s="397">
        <f t="shared" si="6"/>
        <v>601.5</v>
      </c>
      <c r="H16" s="397">
        <f t="shared" ref="H16" si="7">+H6/H15</f>
        <v>1018</v>
      </c>
      <c r="I16" s="397">
        <f t="shared" si="6"/>
        <v>508</v>
      </c>
      <c r="J16" s="394">
        <f t="shared" si="6"/>
        <v>621</v>
      </c>
      <c r="K16" s="397">
        <f t="shared" si="6"/>
        <v>919</v>
      </c>
      <c r="L16" s="402">
        <f>L12/L15</f>
        <v>852</v>
      </c>
      <c r="M16" s="395" t="e">
        <f>M12/M15</f>
        <v>#DIV/0!</v>
      </c>
      <c r="N16" s="395">
        <f>N12/N15</f>
        <v>472</v>
      </c>
      <c r="O16" s="394">
        <f t="shared" ref="O16:U16" si="8">+O6/O15</f>
        <v>869</v>
      </c>
      <c r="P16" s="394">
        <f t="shared" si="8"/>
        <v>357</v>
      </c>
      <c r="Q16" s="394">
        <f t="shared" si="8"/>
        <v>608</v>
      </c>
      <c r="R16" s="394">
        <f t="shared" si="8"/>
        <v>366</v>
      </c>
      <c r="S16" s="394">
        <f t="shared" si="8"/>
        <v>333</v>
      </c>
      <c r="T16" s="394">
        <f t="shared" si="8"/>
        <v>253</v>
      </c>
      <c r="U16" s="394">
        <f t="shared" si="8"/>
        <v>714</v>
      </c>
      <c r="V16" s="402">
        <f>V12/V15</f>
        <v>678.5</v>
      </c>
      <c r="W16" s="395">
        <f>W12/W15</f>
        <v>520</v>
      </c>
      <c r="X16" s="395">
        <f>X12/X15</f>
        <v>532</v>
      </c>
      <c r="Y16" s="399">
        <f>+Y6/Y15</f>
        <v>445.5</v>
      </c>
    </row>
    <row r="17" spans="1:25" s="390" customFormat="1" ht="16.5" thickBot="1">
      <c r="A17" s="251">
        <v>2.6</v>
      </c>
      <c r="B17" s="273" t="s">
        <v>27</v>
      </c>
      <c r="C17" s="286">
        <f>C13/C15</f>
        <v>8827652.6451612897</v>
      </c>
      <c r="D17" s="400">
        <f t="shared" ref="D17:X17" si="9">D13/D15</f>
        <v>6886861</v>
      </c>
      <c r="E17" s="400">
        <f t="shared" si="9"/>
        <v>11438317.5</v>
      </c>
      <c r="F17" s="400">
        <f t="shared" si="9"/>
        <v>10940607</v>
      </c>
      <c r="G17" s="401">
        <f t="shared" si="9"/>
        <v>10591060</v>
      </c>
      <c r="H17" s="400">
        <f t="shared" ref="H17" si="10">H13/H15</f>
        <v>16719461</v>
      </c>
      <c r="I17" s="400">
        <f t="shared" si="9"/>
        <v>6751090</v>
      </c>
      <c r="J17" s="394">
        <f t="shared" si="9"/>
        <v>10866863</v>
      </c>
      <c r="K17" s="400">
        <f t="shared" si="9"/>
        <v>12882996</v>
      </c>
      <c r="L17" s="402">
        <f t="shared" si="9"/>
        <v>11867136</v>
      </c>
      <c r="M17" s="395" t="e">
        <f t="shared" si="9"/>
        <v>#DIV/0!</v>
      </c>
      <c r="N17" s="395">
        <f>N13/N15</f>
        <v>6375488</v>
      </c>
      <c r="O17" s="394">
        <f t="shared" si="9"/>
        <v>18804077</v>
      </c>
      <c r="P17" s="394">
        <f t="shared" si="9"/>
        <v>7280819</v>
      </c>
      <c r="Q17" s="394">
        <f t="shared" si="9"/>
        <v>13304057</v>
      </c>
      <c r="R17" s="394">
        <f t="shared" si="9"/>
        <v>5173074.5</v>
      </c>
      <c r="S17" s="394">
        <f>S13/S15</f>
        <v>3259234</v>
      </c>
      <c r="T17" s="394">
        <f t="shared" si="9"/>
        <v>2718930</v>
      </c>
      <c r="U17" s="394">
        <f t="shared" si="9"/>
        <v>11186644</v>
      </c>
      <c r="V17" s="402">
        <f t="shared" si="9"/>
        <v>8425337.5</v>
      </c>
      <c r="W17" s="395">
        <f t="shared" si="9"/>
        <v>6410946</v>
      </c>
      <c r="X17" s="395">
        <f t="shared" si="9"/>
        <v>7609657.5</v>
      </c>
      <c r="Y17" s="398">
        <f>Y13/Y15</f>
        <v>5277208.5</v>
      </c>
    </row>
    <row r="18" spans="1:25" s="389" customFormat="1" ht="17.25" thickBot="1">
      <c r="A18" s="174">
        <v>3</v>
      </c>
      <c r="B18" s="175" t="s">
        <v>17</v>
      </c>
      <c r="C18" s="206"/>
      <c r="D18" s="206"/>
      <c r="E18" s="206"/>
      <c r="F18" s="176"/>
      <c r="G18" s="176"/>
      <c r="H18" s="206"/>
      <c r="I18" s="206"/>
      <c r="J18" s="203"/>
      <c r="K18" s="203"/>
      <c r="L18" s="203"/>
      <c r="M18" s="176"/>
      <c r="N18" s="176"/>
      <c r="O18" s="203"/>
      <c r="P18" s="203"/>
      <c r="Q18" s="203"/>
      <c r="R18" s="203"/>
      <c r="S18" s="203"/>
      <c r="T18" s="203"/>
      <c r="U18" s="203"/>
      <c r="V18" s="203"/>
      <c r="W18" s="176"/>
      <c r="X18" s="206"/>
      <c r="Y18" s="204"/>
    </row>
    <row r="19" spans="1:25" s="390" customFormat="1" ht="16.5">
      <c r="A19" s="251">
        <v>3.1</v>
      </c>
      <c r="B19" s="274" t="s">
        <v>18</v>
      </c>
      <c r="C19" s="283">
        <f>SUM(D19:Y19)</f>
        <v>1269</v>
      </c>
      <c r="D19" s="293">
        <v>29</v>
      </c>
      <c r="E19" s="293">
        <v>80</v>
      </c>
      <c r="F19" s="293">
        <v>49</v>
      </c>
      <c r="G19" s="293">
        <v>78</v>
      </c>
      <c r="H19" s="293">
        <v>115</v>
      </c>
      <c r="I19" s="293">
        <v>5</v>
      </c>
      <c r="J19" s="293">
        <v>28</v>
      </c>
      <c r="K19" s="293">
        <v>10</v>
      </c>
      <c r="L19" s="293">
        <v>25</v>
      </c>
      <c r="M19" s="293">
        <v>0</v>
      </c>
      <c r="N19" s="293">
        <v>16</v>
      </c>
      <c r="O19" s="293">
        <v>123</v>
      </c>
      <c r="P19" s="293">
        <v>69</v>
      </c>
      <c r="Q19" s="293">
        <v>148</v>
      </c>
      <c r="R19" s="293">
        <v>87</v>
      </c>
      <c r="S19" s="293">
        <v>33</v>
      </c>
      <c r="T19" s="293">
        <v>10</v>
      </c>
      <c r="U19" s="293">
        <v>70</v>
      </c>
      <c r="V19" s="293">
        <v>72</v>
      </c>
      <c r="W19" s="293">
        <v>86</v>
      </c>
      <c r="X19" s="293">
        <v>46</v>
      </c>
      <c r="Y19" s="293">
        <v>90</v>
      </c>
    </row>
    <row r="20" spans="1:25" s="390" customFormat="1" ht="16.5">
      <c r="A20" s="251">
        <v>3.2</v>
      </c>
      <c r="B20" s="253" t="s">
        <v>19</v>
      </c>
      <c r="C20" s="283">
        <f>SUM(D20:Y20)</f>
        <v>30397000</v>
      </c>
      <c r="D20" s="293">
        <v>520000</v>
      </c>
      <c r="E20" s="293">
        <v>2140000</v>
      </c>
      <c r="F20" s="293">
        <v>1340000</v>
      </c>
      <c r="G20" s="293">
        <v>1902000</v>
      </c>
      <c r="H20" s="293">
        <v>2985000</v>
      </c>
      <c r="I20" s="293">
        <v>110000</v>
      </c>
      <c r="J20" s="293">
        <v>700000</v>
      </c>
      <c r="K20" s="293">
        <v>270000</v>
      </c>
      <c r="L20" s="293">
        <v>520000</v>
      </c>
      <c r="M20" s="293">
        <v>0</v>
      </c>
      <c r="N20" s="293">
        <v>330000</v>
      </c>
      <c r="O20" s="293">
        <v>2855000</v>
      </c>
      <c r="P20" s="293">
        <v>1605000</v>
      </c>
      <c r="Q20" s="293">
        <v>3250000</v>
      </c>
      <c r="R20" s="293">
        <v>2320000</v>
      </c>
      <c r="S20" s="293">
        <v>610000</v>
      </c>
      <c r="T20" s="293">
        <v>245000</v>
      </c>
      <c r="U20" s="293">
        <v>1820000</v>
      </c>
      <c r="V20" s="293">
        <v>1505000</v>
      </c>
      <c r="W20" s="293">
        <v>2020000</v>
      </c>
      <c r="X20" s="293">
        <v>1255000</v>
      </c>
      <c r="Y20" s="293">
        <v>2095000</v>
      </c>
    </row>
    <row r="21" spans="1:25" s="390" customFormat="1" ht="15" customHeight="1">
      <c r="A21" s="251">
        <v>3.3</v>
      </c>
      <c r="B21" s="253" t="s">
        <v>20</v>
      </c>
      <c r="C21" s="205">
        <f>SUM(D21:Y21)</f>
        <v>35822634</v>
      </c>
      <c r="D21" s="254">
        <v>854255</v>
      </c>
      <c r="E21" s="254">
        <v>2990948</v>
      </c>
      <c r="F21" s="254">
        <v>1405542</v>
      </c>
      <c r="G21" s="254">
        <v>2085042</v>
      </c>
      <c r="H21" s="254">
        <v>2082550</v>
      </c>
      <c r="I21" s="254">
        <v>828765</v>
      </c>
      <c r="J21" s="254">
        <v>1828417</v>
      </c>
      <c r="K21" s="254">
        <v>1989196</v>
      </c>
      <c r="L21" s="254">
        <v>1482482</v>
      </c>
      <c r="M21" s="254">
        <v>117656</v>
      </c>
      <c r="N21" s="254">
        <v>947053</v>
      </c>
      <c r="O21" s="254">
        <v>2463881</v>
      </c>
      <c r="P21" s="254">
        <v>1946274</v>
      </c>
      <c r="Q21" s="254">
        <v>3617489</v>
      </c>
      <c r="R21" s="254">
        <v>1313090</v>
      </c>
      <c r="S21" s="254">
        <v>973757</v>
      </c>
      <c r="T21" s="254">
        <v>518472</v>
      </c>
      <c r="U21" s="254">
        <v>1228731</v>
      </c>
      <c r="V21" s="254">
        <v>2196301</v>
      </c>
      <c r="W21" s="254">
        <v>1642962</v>
      </c>
      <c r="X21" s="254">
        <v>1857813</v>
      </c>
      <c r="Y21" s="254">
        <v>1451958</v>
      </c>
    </row>
    <row r="22" spans="1:25" s="390" customFormat="1" ht="15.75">
      <c r="A22" s="251">
        <v>3.4</v>
      </c>
      <c r="B22" s="253" t="s">
        <v>21</v>
      </c>
      <c r="C22" s="205">
        <f>SUM(D22:Y22)</f>
        <v>34705472</v>
      </c>
      <c r="D22" s="254">
        <v>811074</v>
      </c>
      <c r="E22" s="254">
        <v>2990948</v>
      </c>
      <c r="F22" s="254">
        <v>1405542</v>
      </c>
      <c r="G22" s="254">
        <v>2062453</v>
      </c>
      <c r="H22" s="254">
        <v>2070780</v>
      </c>
      <c r="I22" s="254">
        <v>720887</v>
      </c>
      <c r="J22" s="254">
        <v>1592739</v>
      </c>
      <c r="K22" s="254">
        <v>1898504</v>
      </c>
      <c r="L22" s="254">
        <v>1468144</v>
      </c>
      <c r="M22" s="254">
        <v>0</v>
      </c>
      <c r="N22" s="254">
        <v>936969</v>
      </c>
      <c r="O22" s="254">
        <v>2430269</v>
      </c>
      <c r="P22" s="254">
        <v>1849620</v>
      </c>
      <c r="Q22" s="254">
        <v>3547267</v>
      </c>
      <c r="R22" s="254">
        <v>1264665</v>
      </c>
      <c r="S22" s="254">
        <v>973757</v>
      </c>
      <c r="T22" s="254">
        <v>423356</v>
      </c>
      <c r="U22" s="254">
        <v>1175886</v>
      </c>
      <c r="V22" s="254">
        <v>2196301</v>
      </c>
      <c r="W22" s="254">
        <v>1576540</v>
      </c>
      <c r="X22" s="254">
        <v>1857813</v>
      </c>
      <c r="Y22" s="254">
        <v>1451958</v>
      </c>
    </row>
    <row r="23" spans="1:25" s="390" customFormat="1" ht="16.5" thickBot="1">
      <c r="A23" s="251">
        <v>3.5</v>
      </c>
      <c r="B23" s="255" t="s">
        <v>128</v>
      </c>
      <c r="C23" s="205">
        <f>SUM(D23:Y23)</f>
        <v>5637807</v>
      </c>
      <c r="D23" s="254">
        <v>151647</v>
      </c>
      <c r="E23" s="254">
        <v>430063</v>
      </c>
      <c r="F23" s="254">
        <v>213137</v>
      </c>
      <c r="G23" s="254">
        <v>415543</v>
      </c>
      <c r="H23" s="254">
        <v>335399</v>
      </c>
      <c r="I23" s="254">
        <v>146457</v>
      </c>
      <c r="J23" s="254">
        <v>248977</v>
      </c>
      <c r="K23" s="254">
        <v>296194</v>
      </c>
      <c r="L23" s="254">
        <v>272889</v>
      </c>
      <c r="M23" s="254">
        <v>0</v>
      </c>
      <c r="N23" s="254">
        <v>150564</v>
      </c>
      <c r="O23" s="254">
        <v>362495</v>
      </c>
      <c r="P23" s="254">
        <v>299842</v>
      </c>
      <c r="Q23" s="254">
        <v>573508</v>
      </c>
      <c r="R23" s="254">
        <v>193006</v>
      </c>
      <c r="S23" s="254">
        <v>137300</v>
      </c>
      <c r="T23" s="254">
        <v>53222</v>
      </c>
      <c r="U23" s="254">
        <v>224966</v>
      </c>
      <c r="V23" s="254">
        <v>346087</v>
      </c>
      <c r="W23" s="254">
        <v>237593</v>
      </c>
      <c r="X23" s="254">
        <v>336751</v>
      </c>
      <c r="Y23" s="254">
        <v>212167</v>
      </c>
    </row>
    <row r="24" spans="1:25" s="389" customFormat="1" ht="17.25" thickBot="1">
      <c r="A24" s="174">
        <v>4</v>
      </c>
      <c r="B24" s="175" t="s">
        <v>23</v>
      </c>
      <c r="C24" s="207"/>
      <c r="D24" s="207"/>
      <c r="E24" s="207"/>
      <c r="F24" s="207"/>
      <c r="G24" s="207"/>
      <c r="H24" s="207"/>
      <c r="I24" s="207"/>
      <c r="J24" s="208"/>
      <c r="K24" s="208"/>
      <c r="L24" s="208"/>
      <c r="M24" s="209"/>
      <c r="N24" s="207"/>
      <c r="O24" s="208"/>
      <c r="P24" s="208"/>
      <c r="Q24" s="208"/>
      <c r="R24" s="208"/>
      <c r="S24" s="208"/>
      <c r="T24" s="208"/>
      <c r="U24" s="208"/>
      <c r="V24" s="208"/>
      <c r="W24" s="209"/>
      <c r="X24" s="207"/>
      <c r="Y24" s="207"/>
    </row>
    <row r="25" spans="1:25" s="390" customFormat="1" ht="17.45" customHeight="1">
      <c r="A25" s="251">
        <v>4.0999999999999996</v>
      </c>
      <c r="B25" s="274" t="s">
        <v>28</v>
      </c>
      <c r="C25" s="287">
        <f>(C48-C43-C44)/C13</f>
        <v>3.8587907663993328E-3</v>
      </c>
      <c r="D25" s="256">
        <f>(D48-D43-D44)/D13</f>
        <v>4.9276441037506055E-3</v>
      </c>
      <c r="E25" s="256">
        <f t="shared" ref="E25:W25" si="11">(E48-E43-E44)/E13</f>
        <v>0</v>
      </c>
      <c r="F25" s="256">
        <f t="shared" si="11"/>
        <v>0</v>
      </c>
      <c r="G25" s="256">
        <f t="shared" si="11"/>
        <v>9.4225696011541809E-4</v>
      </c>
      <c r="H25" s="256">
        <f t="shared" si="11"/>
        <v>7.0397006219279437E-4</v>
      </c>
      <c r="I25" s="256">
        <f t="shared" si="11"/>
        <v>1.9050701442285618E-2</v>
      </c>
      <c r="J25" s="256">
        <f t="shared" si="11"/>
        <v>2.233625288181143E-2</v>
      </c>
      <c r="K25" s="256">
        <f t="shared" si="11"/>
        <v>6.2742393151406705E-3</v>
      </c>
      <c r="L25" s="256">
        <f t="shared" si="11"/>
        <v>1.0746485082837173E-3</v>
      </c>
      <c r="M25" s="256">
        <f t="shared" si="11"/>
        <v>1</v>
      </c>
      <c r="N25" s="256">
        <f t="shared" si="11"/>
        <v>1.5816828452974894E-3</v>
      </c>
      <c r="O25" s="256">
        <f t="shared" si="11"/>
        <v>8.7252354901546085E-4</v>
      </c>
      <c r="P25" s="256">
        <f t="shared" si="11"/>
        <v>6.8251250305769173E-3</v>
      </c>
      <c r="Q25" s="256">
        <f t="shared" si="11"/>
        <v>1.9109960217398346E-3</v>
      </c>
      <c r="R25" s="256">
        <f t="shared" si="11"/>
        <v>4.680485463721816E-3</v>
      </c>
      <c r="S25" s="256">
        <f t="shared" si="11"/>
        <v>0</v>
      </c>
      <c r="T25" s="256">
        <f t="shared" si="11"/>
        <v>3.8782903568683268E-2</v>
      </c>
      <c r="U25" s="256">
        <f t="shared" si="11"/>
        <v>4.1291204046539787E-3</v>
      </c>
      <c r="V25" s="256">
        <f t="shared" si="11"/>
        <v>0</v>
      </c>
      <c r="W25" s="256">
        <f t="shared" si="11"/>
        <v>2.4142302867626712E-3</v>
      </c>
      <c r="X25" s="256">
        <f>(X48-X43-X44)/X13</f>
        <v>0</v>
      </c>
      <c r="Y25" s="256">
        <f>(Y48-Y43-Y44)/Y13</f>
        <v>0</v>
      </c>
    </row>
    <row r="26" spans="1:25" s="390" customFormat="1" ht="17.45" customHeight="1" thickBot="1">
      <c r="A26" s="251">
        <v>4.2</v>
      </c>
      <c r="B26" s="255" t="s">
        <v>22</v>
      </c>
      <c r="C26" s="287">
        <f>(C13-C48)/C13</f>
        <v>0.99321611204486637</v>
      </c>
      <c r="D26" s="257">
        <f t="shared" ref="D26:W26" si="12">(D22/D21)*100</f>
        <v>94.94518615635846</v>
      </c>
      <c r="E26" s="257">
        <f t="shared" si="12"/>
        <v>100</v>
      </c>
      <c r="F26" s="258">
        <f t="shared" si="12"/>
        <v>100</v>
      </c>
      <c r="G26" s="258">
        <f t="shared" si="12"/>
        <v>98.916616547772179</v>
      </c>
      <c r="H26" s="257">
        <f t="shared" si="12"/>
        <v>99.434827495138165</v>
      </c>
      <c r="I26" s="257">
        <f t="shared" si="12"/>
        <v>86.983282353863871</v>
      </c>
      <c r="J26" s="259">
        <f t="shared" si="12"/>
        <v>87.110270797088404</v>
      </c>
      <c r="K26" s="259">
        <f t="shared" si="12"/>
        <v>95.440771045186096</v>
      </c>
      <c r="L26" s="259">
        <f t="shared" si="12"/>
        <v>99.032838172740043</v>
      </c>
      <c r="M26" s="260">
        <f t="shared" si="12"/>
        <v>0</v>
      </c>
      <c r="N26" s="260">
        <f t="shared" si="12"/>
        <v>98.935223266279721</v>
      </c>
      <c r="O26" s="259">
        <f t="shared" si="12"/>
        <v>98.635810739236192</v>
      </c>
      <c r="P26" s="259">
        <f t="shared" si="12"/>
        <v>95.033895535777589</v>
      </c>
      <c r="Q26" s="259">
        <f t="shared" si="12"/>
        <v>98.058819252802152</v>
      </c>
      <c r="R26" s="259">
        <f t="shared" si="12"/>
        <v>96.312133974061183</v>
      </c>
      <c r="S26" s="259">
        <f t="shared" si="12"/>
        <v>100</v>
      </c>
      <c r="T26" s="259">
        <f t="shared" si="12"/>
        <v>81.654554151429579</v>
      </c>
      <c r="U26" s="259">
        <f t="shared" si="12"/>
        <v>95.6992213918262</v>
      </c>
      <c r="V26" s="259">
        <f t="shared" si="12"/>
        <v>100</v>
      </c>
      <c r="W26" s="260">
        <f t="shared" si="12"/>
        <v>95.957179776525564</v>
      </c>
      <c r="X26" s="257">
        <v>100</v>
      </c>
      <c r="Y26" s="386">
        <f>(Y22/Y21)*100</f>
        <v>100</v>
      </c>
    </row>
    <row r="27" spans="1:25" s="389" customFormat="1" ht="17.25" thickBot="1">
      <c r="A27" s="174">
        <v>5</v>
      </c>
      <c r="B27" s="210" t="s">
        <v>38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11"/>
      <c r="N27" s="212"/>
      <c r="O27" s="203"/>
      <c r="P27" s="203"/>
      <c r="Q27" s="203"/>
      <c r="R27" s="203"/>
      <c r="S27" s="203"/>
      <c r="T27" s="203"/>
      <c r="U27" s="203"/>
      <c r="V27" s="203"/>
      <c r="W27" s="211"/>
      <c r="X27" s="203"/>
      <c r="Y27" s="387"/>
    </row>
    <row r="28" spans="1:25" s="389" customFormat="1" ht="17.25" thickBot="1">
      <c r="A28" s="213" t="s">
        <v>40</v>
      </c>
      <c r="B28" s="214" t="s">
        <v>35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11"/>
      <c r="N28" s="212"/>
      <c r="O28" s="203"/>
      <c r="P28" s="203"/>
      <c r="Q28" s="203"/>
      <c r="R28" s="203"/>
      <c r="S28" s="203"/>
      <c r="T28" s="203"/>
      <c r="U28" s="203"/>
      <c r="V28" s="203"/>
      <c r="W28" s="211"/>
      <c r="X28" s="203"/>
      <c r="Y28" s="387"/>
    </row>
    <row r="29" spans="1:25" s="390" customFormat="1" ht="15.75">
      <c r="A29" s="178" t="s">
        <v>47</v>
      </c>
      <c r="B29" s="253" t="s">
        <v>14</v>
      </c>
      <c r="C29" s="282">
        <f>SUM(D29:Y29)</f>
        <v>60</v>
      </c>
      <c r="D29" s="254">
        <v>6</v>
      </c>
      <c r="E29" s="254">
        <v>0</v>
      </c>
      <c r="F29" s="254">
        <v>0</v>
      </c>
      <c r="G29" s="254">
        <v>2</v>
      </c>
      <c r="H29" s="254">
        <v>0</v>
      </c>
      <c r="I29" s="254">
        <v>2</v>
      </c>
      <c r="J29" s="254">
        <v>0</v>
      </c>
      <c r="K29" s="254">
        <v>15</v>
      </c>
      <c r="L29" s="254">
        <v>1</v>
      </c>
      <c r="M29" s="254">
        <v>0</v>
      </c>
      <c r="N29" s="254">
        <v>0</v>
      </c>
      <c r="O29" s="254">
        <v>5</v>
      </c>
      <c r="P29" s="254">
        <v>2</v>
      </c>
      <c r="Q29" s="254">
        <v>9</v>
      </c>
      <c r="R29" s="254">
        <v>0</v>
      </c>
      <c r="S29" s="254">
        <v>0</v>
      </c>
      <c r="T29" s="254">
        <v>1</v>
      </c>
      <c r="U29" s="254">
        <v>4</v>
      </c>
      <c r="V29" s="254">
        <v>0</v>
      </c>
      <c r="W29" s="254">
        <v>13</v>
      </c>
      <c r="X29" s="254">
        <v>0</v>
      </c>
      <c r="Y29" s="254">
        <v>0</v>
      </c>
    </row>
    <row r="30" spans="1:25" s="390" customFormat="1" ht="15.75">
      <c r="A30" s="178" t="s">
        <v>48</v>
      </c>
      <c r="B30" s="253" t="s">
        <v>15</v>
      </c>
      <c r="C30" s="282">
        <f>SUM(D30:Y30)</f>
        <v>16</v>
      </c>
      <c r="D30" s="254">
        <v>0</v>
      </c>
      <c r="E30" s="254">
        <v>0</v>
      </c>
      <c r="F30" s="254">
        <v>0</v>
      </c>
      <c r="G30" s="254">
        <v>0</v>
      </c>
      <c r="H30" s="254">
        <v>0</v>
      </c>
      <c r="I30" s="254">
        <v>3</v>
      </c>
      <c r="J30" s="254">
        <v>0</v>
      </c>
      <c r="K30" s="254">
        <v>6</v>
      </c>
      <c r="L30" s="254">
        <v>0</v>
      </c>
      <c r="M30" s="254">
        <v>0</v>
      </c>
      <c r="N30" s="254">
        <v>0</v>
      </c>
      <c r="O30" s="254">
        <v>5</v>
      </c>
      <c r="P30" s="254">
        <v>0</v>
      </c>
      <c r="Q30" s="254">
        <v>0</v>
      </c>
      <c r="R30" s="254">
        <v>0</v>
      </c>
      <c r="S30" s="254">
        <v>0</v>
      </c>
      <c r="T30" s="254">
        <v>0</v>
      </c>
      <c r="U30" s="254">
        <v>0</v>
      </c>
      <c r="V30" s="254">
        <v>0</v>
      </c>
      <c r="W30" s="254">
        <v>2</v>
      </c>
      <c r="X30" s="254">
        <v>0</v>
      </c>
      <c r="Y30" s="254">
        <v>0</v>
      </c>
    </row>
    <row r="31" spans="1:25" s="390" customFormat="1" ht="15.75">
      <c r="A31" s="178" t="s">
        <v>49</v>
      </c>
      <c r="B31" s="253" t="s">
        <v>16</v>
      </c>
      <c r="C31" s="282">
        <f>SUM(D31:Y31)</f>
        <v>9</v>
      </c>
      <c r="D31" s="254">
        <v>1</v>
      </c>
      <c r="E31" s="254">
        <v>0</v>
      </c>
      <c r="F31" s="254">
        <v>0</v>
      </c>
      <c r="G31" s="254">
        <v>0</v>
      </c>
      <c r="H31" s="254">
        <v>0</v>
      </c>
      <c r="I31" s="254">
        <v>1</v>
      </c>
      <c r="J31" s="254">
        <v>0</v>
      </c>
      <c r="K31" s="254">
        <v>2</v>
      </c>
      <c r="L31" s="254">
        <v>0</v>
      </c>
      <c r="M31" s="254">
        <v>2</v>
      </c>
      <c r="N31" s="254">
        <v>0</v>
      </c>
      <c r="O31" s="254">
        <v>1</v>
      </c>
      <c r="P31" s="254">
        <v>0</v>
      </c>
      <c r="Q31" s="254">
        <v>2</v>
      </c>
      <c r="R31" s="254">
        <v>0</v>
      </c>
      <c r="S31" s="254">
        <v>0</v>
      </c>
      <c r="T31" s="254">
        <v>0</v>
      </c>
      <c r="U31" s="254">
        <v>0</v>
      </c>
      <c r="V31" s="254">
        <v>0</v>
      </c>
      <c r="W31" s="254">
        <v>0</v>
      </c>
      <c r="X31" s="254">
        <v>0</v>
      </c>
      <c r="Y31" s="254">
        <v>0</v>
      </c>
    </row>
    <row r="32" spans="1:25" s="390" customFormat="1" ht="15.75">
      <c r="A32" s="178" t="s">
        <v>50</v>
      </c>
      <c r="B32" s="253" t="s">
        <v>126</v>
      </c>
      <c r="C32" s="282">
        <f>SUM(D32:Y32)</f>
        <v>37</v>
      </c>
      <c r="D32" s="254">
        <v>0</v>
      </c>
      <c r="E32" s="254">
        <v>0</v>
      </c>
      <c r="F32" s="254">
        <v>0</v>
      </c>
      <c r="G32" s="254">
        <v>0</v>
      </c>
      <c r="H32" s="254">
        <v>0</v>
      </c>
      <c r="I32" s="254">
        <v>15</v>
      </c>
      <c r="J32" s="254">
        <v>3</v>
      </c>
      <c r="K32" s="254">
        <v>1</v>
      </c>
      <c r="L32" s="254">
        <v>0</v>
      </c>
      <c r="M32" s="254">
        <v>0</v>
      </c>
      <c r="N32" s="254">
        <v>1</v>
      </c>
      <c r="O32" s="254">
        <v>1</v>
      </c>
      <c r="P32" s="254">
        <v>2</v>
      </c>
      <c r="Q32" s="254">
        <v>2</v>
      </c>
      <c r="R32" s="254">
        <v>0</v>
      </c>
      <c r="S32" s="254">
        <v>0</v>
      </c>
      <c r="T32" s="254">
        <v>8</v>
      </c>
      <c r="U32" s="254">
        <v>2</v>
      </c>
      <c r="V32" s="254">
        <v>0</v>
      </c>
      <c r="W32" s="254">
        <v>2</v>
      </c>
      <c r="X32" s="254">
        <v>0</v>
      </c>
      <c r="Y32" s="254">
        <v>0</v>
      </c>
    </row>
    <row r="33" spans="1:25" s="390" customFormat="1" ht="15.75">
      <c r="A33" s="178" t="s">
        <v>51</v>
      </c>
      <c r="B33" s="253" t="s">
        <v>127</v>
      </c>
      <c r="C33" s="282">
        <f>SUM(D33:Y33)</f>
        <v>120</v>
      </c>
      <c r="D33" s="254">
        <v>2</v>
      </c>
      <c r="E33" s="254">
        <v>0</v>
      </c>
      <c r="F33" s="254">
        <v>0</v>
      </c>
      <c r="G33" s="254">
        <v>3</v>
      </c>
      <c r="H33" s="254">
        <v>1</v>
      </c>
      <c r="I33" s="254">
        <v>3</v>
      </c>
      <c r="J33" s="254">
        <v>16</v>
      </c>
      <c r="K33" s="254">
        <v>4</v>
      </c>
      <c r="L33" s="254">
        <v>2</v>
      </c>
      <c r="M33" s="254">
        <v>35</v>
      </c>
      <c r="N33" s="254">
        <v>1</v>
      </c>
      <c r="O33" s="254">
        <v>0</v>
      </c>
      <c r="P33" s="254">
        <v>18</v>
      </c>
      <c r="Q33" s="254">
        <v>3</v>
      </c>
      <c r="R33" s="254">
        <v>9</v>
      </c>
      <c r="S33" s="254">
        <v>0</v>
      </c>
      <c r="T33" s="254">
        <v>8</v>
      </c>
      <c r="U33" s="254">
        <v>13</v>
      </c>
      <c r="V33" s="254">
        <v>0</v>
      </c>
      <c r="W33" s="254">
        <v>2</v>
      </c>
      <c r="X33" s="254">
        <v>0</v>
      </c>
      <c r="Y33" s="254">
        <v>0</v>
      </c>
    </row>
    <row r="34" spans="1:25" s="390" customFormat="1" ht="17.25" thickBot="1">
      <c r="A34" s="178" t="s">
        <v>67</v>
      </c>
      <c r="B34" s="253" t="s">
        <v>3</v>
      </c>
      <c r="C34" s="243">
        <f>SUM(C29:C33)</f>
        <v>242</v>
      </c>
      <c r="D34" s="244">
        <f t="shared" ref="D34:L34" si="13">SUM(D29:D33)</f>
        <v>9</v>
      </c>
      <c r="E34" s="244">
        <f t="shared" si="13"/>
        <v>0</v>
      </c>
      <c r="F34" s="245">
        <f t="shared" si="13"/>
        <v>0</v>
      </c>
      <c r="G34" s="245">
        <f t="shared" si="13"/>
        <v>5</v>
      </c>
      <c r="H34" s="244">
        <f t="shared" ref="H34" si="14">SUM(H29:H33)</f>
        <v>1</v>
      </c>
      <c r="I34" s="244">
        <f t="shared" si="13"/>
        <v>24</v>
      </c>
      <c r="J34" s="246">
        <f t="shared" si="13"/>
        <v>19</v>
      </c>
      <c r="K34" s="246">
        <f t="shared" si="13"/>
        <v>28</v>
      </c>
      <c r="L34" s="246">
        <f t="shared" si="13"/>
        <v>3</v>
      </c>
      <c r="M34" s="247">
        <v>0</v>
      </c>
      <c r="N34" s="247">
        <f t="shared" ref="N34:W34" si="15">SUM(N29:N33)</f>
        <v>2</v>
      </c>
      <c r="O34" s="246">
        <f t="shared" si="15"/>
        <v>12</v>
      </c>
      <c r="P34" s="246">
        <f t="shared" si="15"/>
        <v>22</v>
      </c>
      <c r="Q34" s="246">
        <f t="shared" si="15"/>
        <v>16</v>
      </c>
      <c r="R34" s="246">
        <f t="shared" si="15"/>
        <v>9</v>
      </c>
      <c r="S34" s="246">
        <f t="shared" si="15"/>
        <v>0</v>
      </c>
      <c r="T34" s="246">
        <f t="shared" si="15"/>
        <v>17</v>
      </c>
      <c r="U34" s="246">
        <f t="shared" si="15"/>
        <v>19</v>
      </c>
      <c r="V34" s="246">
        <f t="shared" si="15"/>
        <v>0</v>
      </c>
      <c r="W34" s="247">
        <f t="shared" si="15"/>
        <v>19</v>
      </c>
      <c r="X34" s="244">
        <f>SUM(X29:X33)</f>
        <v>0</v>
      </c>
      <c r="Y34" s="385">
        <f>SUM(Y29:Y33)</f>
        <v>0</v>
      </c>
    </row>
    <row r="35" spans="1:25" s="389" customFormat="1" ht="17.25" thickBot="1">
      <c r="A35" s="213" t="s">
        <v>41</v>
      </c>
      <c r="B35" s="177" t="s">
        <v>11</v>
      </c>
      <c r="C35" s="206"/>
      <c r="D35" s="206"/>
      <c r="E35" s="206"/>
      <c r="F35" s="176"/>
      <c r="G35" s="176"/>
      <c r="H35" s="206"/>
      <c r="I35" s="206"/>
      <c r="J35" s="203"/>
      <c r="K35" s="203"/>
      <c r="L35" s="203"/>
      <c r="M35" s="176"/>
      <c r="N35" s="176"/>
      <c r="O35" s="203"/>
      <c r="P35" s="203"/>
      <c r="Q35" s="203"/>
      <c r="R35" s="203"/>
      <c r="S35" s="203"/>
      <c r="T35" s="203"/>
      <c r="U35" s="203"/>
      <c r="V35" s="203"/>
      <c r="W35" s="176"/>
      <c r="X35" s="206"/>
      <c r="Y35" s="204"/>
    </row>
    <row r="36" spans="1:25" s="390" customFormat="1" ht="15.75">
      <c r="A36" s="178" t="s">
        <v>52</v>
      </c>
      <c r="B36" s="277" t="s">
        <v>14</v>
      </c>
      <c r="C36" s="205">
        <f>SUM(D36:Y36)</f>
        <v>109159</v>
      </c>
      <c r="D36" s="254">
        <v>9245</v>
      </c>
      <c r="E36" s="254">
        <v>0</v>
      </c>
      <c r="F36" s="254">
        <v>0</v>
      </c>
      <c r="G36" s="254">
        <v>2630</v>
      </c>
      <c r="H36" s="254">
        <v>0</v>
      </c>
      <c r="I36" s="254">
        <v>3527</v>
      </c>
      <c r="J36" s="254">
        <v>0</v>
      </c>
      <c r="K36" s="254">
        <v>26326</v>
      </c>
      <c r="L36" s="254">
        <v>1585</v>
      </c>
      <c r="M36" s="254">
        <v>0</v>
      </c>
      <c r="N36" s="254">
        <v>0</v>
      </c>
      <c r="O36" s="254">
        <v>10287</v>
      </c>
      <c r="P36" s="254">
        <v>960</v>
      </c>
      <c r="Q36" s="254">
        <v>19374</v>
      </c>
      <c r="R36" s="254">
        <v>0</v>
      </c>
      <c r="S36" s="254">
        <v>0</v>
      </c>
      <c r="T36" s="254">
        <v>1652</v>
      </c>
      <c r="U36" s="254">
        <v>6654</v>
      </c>
      <c r="V36" s="254">
        <v>0</v>
      </c>
      <c r="W36" s="254">
        <v>26919</v>
      </c>
      <c r="X36" s="254">
        <v>0</v>
      </c>
      <c r="Y36" s="254">
        <v>0</v>
      </c>
    </row>
    <row r="37" spans="1:25" s="390" customFormat="1" ht="15.75">
      <c r="A37" s="178" t="s">
        <v>53</v>
      </c>
      <c r="B37" s="277" t="s">
        <v>15</v>
      </c>
      <c r="C37" s="205">
        <f>SUM(D37:Y37)</f>
        <v>43026</v>
      </c>
      <c r="D37" s="254">
        <v>0</v>
      </c>
      <c r="E37" s="254">
        <v>0</v>
      </c>
      <c r="F37" s="254">
        <v>0</v>
      </c>
      <c r="G37" s="254">
        <v>0</v>
      </c>
      <c r="H37" s="254">
        <v>0</v>
      </c>
      <c r="I37" s="254">
        <v>8890</v>
      </c>
      <c r="J37" s="254">
        <v>0</v>
      </c>
      <c r="K37" s="254">
        <v>14990</v>
      </c>
      <c r="L37" s="254">
        <v>0</v>
      </c>
      <c r="M37" s="254">
        <v>0</v>
      </c>
      <c r="N37" s="254">
        <v>0</v>
      </c>
      <c r="O37" s="254">
        <v>10598</v>
      </c>
      <c r="P37" s="254">
        <v>0</v>
      </c>
      <c r="Q37" s="254">
        <v>0</v>
      </c>
      <c r="R37" s="254">
        <v>0</v>
      </c>
      <c r="S37" s="254">
        <v>0</v>
      </c>
      <c r="T37" s="254">
        <v>0</v>
      </c>
      <c r="U37" s="254">
        <v>0</v>
      </c>
      <c r="V37" s="254">
        <v>0</v>
      </c>
      <c r="W37" s="254">
        <v>8548</v>
      </c>
      <c r="X37" s="254">
        <v>0</v>
      </c>
      <c r="Y37" s="254">
        <v>0</v>
      </c>
    </row>
    <row r="38" spans="1:25" s="390" customFormat="1" ht="15.75">
      <c r="A38" s="241" t="s">
        <v>54</v>
      </c>
      <c r="B38" s="242" t="s">
        <v>16</v>
      </c>
      <c r="C38" s="205">
        <f>SUM(D38:Y38)</f>
        <v>40439</v>
      </c>
      <c r="D38" s="254">
        <v>5614</v>
      </c>
      <c r="E38" s="254">
        <v>0</v>
      </c>
      <c r="F38" s="254">
        <v>0</v>
      </c>
      <c r="G38" s="254">
        <v>0</v>
      </c>
      <c r="H38" s="254">
        <v>0</v>
      </c>
      <c r="I38" s="254">
        <v>1920</v>
      </c>
      <c r="J38" s="254">
        <v>0</v>
      </c>
      <c r="K38" s="254">
        <v>11703</v>
      </c>
      <c r="L38" s="254">
        <v>0</v>
      </c>
      <c r="M38" s="254">
        <v>4256</v>
      </c>
      <c r="N38" s="254">
        <v>0</v>
      </c>
      <c r="O38" s="254">
        <v>5750</v>
      </c>
      <c r="P38" s="254">
        <v>0</v>
      </c>
      <c r="Q38" s="254">
        <v>11196</v>
      </c>
      <c r="R38" s="254">
        <v>0</v>
      </c>
      <c r="S38" s="254">
        <v>0</v>
      </c>
      <c r="T38" s="254">
        <v>0</v>
      </c>
      <c r="U38" s="254">
        <v>0</v>
      </c>
      <c r="V38" s="254">
        <v>0</v>
      </c>
      <c r="W38" s="254">
        <v>0</v>
      </c>
      <c r="X38" s="254">
        <v>0</v>
      </c>
      <c r="Y38" s="254">
        <v>0</v>
      </c>
    </row>
    <row r="39" spans="1:25" s="268" customFormat="1" ht="15.75">
      <c r="A39" s="241" t="s">
        <v>55</v>
      </c>
      <c r="B39" s="242" t="s">
        <v>126</v>
      </c>
      <c r="C39" s="205">
        <f>SUM(D39:Y39)</f>
        <v>178771</v>
      </c>
      <c r="D39" s="254">
        <v>0</v>
      </c>
      <c r="E39" s="254">
        <v>0</v>
      </c>
      <c r="F39" s="254">
        <v>0</v>
      </c>
      <c r="G39" s="254">
        <v>0</v>
      </c>
      <c r="H39" s="254">
        <v>0</v>
      </c>
      <c r="I39" s="254">
        <v>67244</v>
      </c>
      <c r="J39" s="254">
        <v>18673</v>
      </c>
      <c r="K39" s="254">
        <v>5760</v>
      </c>
      <c r="L39" s="254">
        <v>0</v>
      </c>
      <c r="M39" s="254">
        <v>0</v>
      </c>
      <c r="N39" s="254">
        <v>8186</v>
      </c>
      <c r="O39" s="254">
        <v>6977</v>
      </c>
      <c r="P39" s="254">
        <v>19435</v>
      </c>
      <c r="Q39" s="254">
        <v>6668</v>
      </c>
      <c r="R39" s="254">
        <v>0</v>
      </c>
      <c r="S39" s="254">
        <v>0</v>
      </c>
      <c r="T39" s="254">
        <v>35524</v>
      </c>
      <c r="U39" s="254">
        <v>1029</v>
      </c>
      <c r="V39" s="254">
        <v>0</v>
      </c>
      <c r="W39" s="254">
        <v>9275</v>
      </c>
      <c r="X39" s="254">
        <v>0</v>
      </c>
      <c r="Y39" s="254">
        <v>0</v>
      </c>
    </row>
    <row r="40" spans="1:25" s="268" customFormat="1" ht="15.75">
      <c r="A40" s="241" t="s">
        <v>56</v>
      </c>
      <c r="B40" s="242" t="s">
        <v>127</v>
      </c>
      <c r="C40" s="205">
        <f>SUM(D40:Y40)</f>
        <v>745767</v>
      </c>
      <c r="D40" s="254">
        <v>28322</v>
      </c>
      <c r="E40" s="254">
        <v>0</v>
      </c>
      <c r="F40" s="254">
        <v>0</v>
      </c>
      <c r="G40" s="254">
        <v>19959</v>
      </c>
      <c r="H40" s="254">
        <v>11770</v>
      </c>
      <c r="I40" s="254">
        <v>26297</v>
      </c>
      <c r="J40" s="254">
        <v>217005</v>
      </c>
      <c r="K40" s="254">
        <v>31913</v>
      </c>
      <c r="L40" s="254">
        <v>12753</v>
      </c>
      <c r="M40" s="254">
        <v>113400</v>
      </c>
      <c r="N40" s="254">
        <v>1898</v>
      </c>
      <c r="O40" s="254">
        <v>0</v>
      </c>
      <c r="P40" s="254">
        <v>76259</v>
      </c>
      <c r="Q40" s="254">
        <v>32984</v>
      </c>
      <c r="R40" s="254">
        <v>48425</v>
      </c>
      <c r="S40" s="254">
        <v>0</v>
      </c>
      <c r="T40" s="254">
        <v>57940</v>
      </c>
      <c r="U40" s="254">
        <v>45162</v>
      </c>
      <c r="V40" s="254">
        <v>0</v>
      </c>
      <c r="W40" s="254">
        <v>21680</v>
      </c>
      <c r="X40" s="254">
        <v>0</v>
      </c>
      <c r="Y40" s="254">
        <v>0</v>
      </c>
    </row>
    <row r="41" spans="1:25" s="390" customFormat="1" ht="17.25" thickBot="1">
      <c r="A41" s="178" t="s">
        <v>68</v>
      </c>
      <c r="B41" s="276" t="s">
        <v>3</v>
      </c>
      <c r="C41" s="243">
        <f>SUM(C36:C40)</f>
        <v>1117162</v>
      </c>
      <c r="D41" s="244">
        <f t="shared" ref="D41:T41" si="16">SUM(D36:D40)</f>
        <v>43181</v>
      </c>
      <c r="E41" s="244">
        <f>SUM(E36:E40)</f>
        <v>0</v>
      </c>
      <c r="F41" s="245">
        <f t="shared" si="16"/>
        <v>0</v>
      </c>
      <c r="G41" s="245">
        <f>SUM(G36:G40)</f>
        <v>22589</v>
      </c>
      <c r="H41" s="244">
        <f t="shared" ref="H41" si="17">SUM(H36:H40)</f>
        <v>11770</v>
      </c>
      <c r="I41" s="244">
        <f t="shared" si="16"/>
        <v>107878</v>
      </c>
      <c r="J41" s="246">
        <f t="shared" si="16"/>
        <v>235678</v>
      </c>
      <c r="K41" s="246">
        <f>SUM(K36:K40)</f>
        <v>90692</v>
      </c>
      <c r="L41" s="246">
        <f t="shared" si="16"/>
        <v>14338</v>
      </c>
      <c r="M41" s="247">
        <f t="shared" si="16"/>
        <v>117656</v>
      </c>
      <c r="N41" s="247">
        <f>SUM(N36:N40)</f>
        <v>10084</v>
      </c>
      <c r="O41" s="246">
        <f t="shared" si="16"/>
        <v>33612</v>
      </c>
      <c r="P41" s="246">
        <f>SUM(P36:P40)</f>
        <v>96654</v>
      </c>
      <c r="Q41" s="246">
        <f>SUM(Q36:Q40)</f>
        <v>70222</v>
      </c>
      <c r="R41" s="246">
        <f t="shared" si="16"/>
        <v>48425</v>
      </c>
      <c r="S41" s="246">
        <f>SUM(S36:S40)</f>
        <v>0</v>
      </c>
      <c r="T41" s="246">
        <f t="shared" si="16"/>
        <v>95116</v>
      </c>
      <c r="U41" s="246">
        <f>SUM(U36:U40)</f>
        <v>52845</v>
      </c>
      <c r="V41" s="246">
        <f>SUM(V36:V40)</f>
        <v>0</v>
      </c>
      <c r="W41" s="247">
        <f>SUM(W36:W40)</f>
        <v>66422</v>
      </c>
      <c r="X41" s="244">
        <f>SUM(X36:X40)</f>
        <v>0</v>
      </c>
      <c r="Y41" s="385">
        <f>SUM(Y36:Y40)</f>
        <v>0</v>
      </c>
    </row>
    <row r="42" spans="1:25" s="389" customFormat="1" ht="17.25" thickBot="1">
      <c r="A42" s="213" t="s">
        <v>42</v>
      </c>
      <c r="B42" s="177" t="s">
        <v>29</v>
      </c>
      <c r="C42" s="206"/>
      <c r="D42" s="206"/>
      <c r="E42" s="206"/>
      <c r="F42" s="176"/>
      <c r="G42" s="176"/>
      <c r="H42" s="206"/>
      <c r="I42" s="206"/>
      <c r="J42" s="203"/>
      <c r="K42" s="203"/>
      <c r="L42" s="203"/>
      <c r="M42" s="176"/>
      <c r="N42" s="176"/>
      <c r="O42" s="203"/>
      <c r="P42" s="203"/>
      <c r="Q42" s="203"/>
      <c r="R42" s="203"/>
      <c r="S42" s="203"/>
      <c r="T42" s="203"/>
      <c r="U42" s="203"/>
      <c r="V42" s="203"/>
      <c r="W42" s="176"/>
      <c r="X42" s="206"/>
      <c r="Y42" s="204"/>
    </row>
    <row r="43" spans="1:25" s="390" customFormat="1" ht="15.75">
      <c r="A43" s="178" t="s">
        <v>57</v>
      </c>
      <c r="B43" s="277" t="s">
        <v>14</v>
      </c>
      <c r="C43" s="205">
        <f>SUM(D43:Y43)</f>
        <v>670934</v>
      </c>
      <c r="D43" s="254">
        <v>52279</v>
      </c>
      <c r="E43" s="254">
        <v>0</v>
      </c>
      <c r="F43" s="254">
        <v>0</v>
      </c>
      <c r="G43" s="254">
        <v>23175</v>
      </c>
      <c r="H43" s="254">
        <v>0</v>
      </c>
      <c r="I43" s="254">
        <v>14616</v>
      </c>
      <c r="J43" s="254">
        <v>0</v>
      </c>
      <c r="K43" s="254">
        <v>134466</v>
      </c>
      <c r="L43" s="254">
        <v>15689</v>
      </c>
      <c r="M43" s="254">
        <v>0</v>
      </c>
      <c r="N43" s="254">
        <v>0</v>
      </c>
      <c r="O43" s="254">
        <v>28461</v>
      </c>
      <c r="P43" s="254">
        <v>33424</v>
      </c>
      <c r="Q43" s="254">
        <v>29898</v>
      </c>
      <c r="R43" s="254">
        <v>0</v>
      </c>
      <c r="S43" s="254">
        <v>0</v>
      </c>
      <c r="T43" s="254">
        <v>12541</v>
      </c>
      <c r="U43" s="254">
        <v>66230</v>
      </c>
      <c r="V43" s="254">
        <v>0</v>
      </c>
      <c r="W43" s="254">
        <v>260155</v>
      </c>
      <c r="X43" s="254">
        <v>0</v>
      </c>
      <c r="Y43" s="254">
        <v>0</v>
      </c>
    </row>
    <row r="44" spans="1:25" s="390" customFormat="1" ht="15.75">
      <c r="A44" s="178" t="s">
        <v>58</v>
      </c>
      <c r="B44" s="277" t="s">
        <v>15</v>
      </c>
      <c r="C44" s="205">
        <f>SUM(D44:Y44)</f>
        <v>129540</v>
      </c>
      <c r="D44" s="254">
        <v>0</v>
      </c>
      <c r="E44" s="254">
        <v>0</v>
      </c>
      <c r="F44" s="254">
        <v>0</v>
      </c>
      <c r="G44" s="254">
        <v>0</v>
      </c>
      <c r="H44" s="254">
        <v>0</v>
      </c>
      <c r="I44" s="254">
        <v>25397</v>
      </c>
      <c r="J44" s="254">
        <v>0</v>
      </c>
      <c r="K44" s="254">
        <v>61751</v>
      </c>
      <c r="L44" s="254">
        <v>0</v>
      </c>
      <c r="M44" s="254">
        <v>0</v>
      </c>
      <c r="N44" s="254">
        <v>0</v>
      </c>
      <c r="O44" s="254">
        <v>16084</v>
      </c>
      <c r="P44" s="254">
        <v>0</v>
      </c>
      <c r="Q44" s="254">
        <v>0</v>
      </c>
      <c r="R44" s="254">
        <v>0</v>
      </c>
      <c r="S44" s="254">
        <v>0</v>
      </c>
      <c r="T44" s="254">
        <v>0</v>
      </c>
      <c r="U44" s="254">
        <v>0</v>
      </c>
      <c r="V44" s="254">
        <v>0</v>
      </c>
      <c r="W44" s="254">
        <v>26308</v>
      </c>
      <c r="X44" s="254">
        <v>0</v>
      </c>
      <c r="Y44" s="254">
        <v>0</v>
      </c>
    </row>
    <row r="45" spans="1:25" s="390" customFormat="1" ht="15.75">
      <c r="A45" s="178" t="s">
        <v>59</v>
      </c>
      <c r="B45" s="277" t="s">
        <v>16</v>
      </c>
      <c r="C45" s="205">
        <f>SUM(D45:Y45)</f>
        <v>59332</v>
      </c>
      <c r="D45" s="254">
        <v>5614</v>
      </c>
      <c r="E45" s="254">
        <v>0</v>
      </c>
      <c r="F45" s="254">
        <v>0</v>
      </c>
      <c r="G45" s="254">
        <v>0</v>
      </c>
      <c r="H45" s="254">
        <v>0</v>
      </c>
      <c r="I45" s="254">
        <v>1920</v>
      </c>
      <c r="J45" s="254">
        <v>0</v>
      </c>
      <c r="K45" s="254">
        <v>30596</v>
      </c>
      <c r="L45" s="254">
        <v>0</v>
      </c>
      <c r="M45" s="254">
        <v>4256</v>
      </c>
      <c r="N45" s="254">
        <v>0</v>
      </c>
      <c r="O45" s="254">
        <v>5750</v>
      </c>
      <c r="P45" s="254">
        <v>0</v>
      </c>
      <c r="Q45" s="254">
        <v>11196</v>
      </c>
      <c r="R45" s="254">
        <v>0</v>
      </c>
      <c r="S45" s="254">
        <v>0</v>
      </c>
      <c r="T45" s="254">
        <v>0</v>
      </c>
      <c r="U45" s="254">
        <v>0</v>
      </c>
      <c r="V45" s="254">
        <v>0</v>
      </c>
      <c r="W45" s="254">
        <v>0</v>
      </c>
      <c r="X45" s="254">
        <v>0</v>
      </c>
      <c r="Y45" s="254">
        <v>0</v>
      </c>
    </row>
    <row r="46" spans="1:25" s="390" customFormat="1" ht="15.75">
      <c r="A46" s="178" t="s">
        <v>60</v>
      </c>
      <c r="B46" s="275" t="s">
        <v>126</v>
      </c>
      <c r="C46" s="205">
        <f>SUM(D46:Y46)</f>
        <v>245231</v>
      </c>
      <c r="D46" s="254">
        <v>0</v>
      </c>
      <c r="E46" s="254">
        <v>0</v>
      </c>
      <c r="F46" s="254">
        <v>0</v>
      </c>
      <c r="G46" s="254">
        <v>0</v>
      </c>
      <c r="H46" s="254">
        <v>0</v>
      </c>
      <c r="I46" s="254">
        <v>94740</v>
      </c>
      <c r="J46" s="254">
        <v>25720</v>
      </c>
      <c r="K46" s="254">
        <v>18322</v>
      </c>
      <c r="L46" s="254">
        <v>0</v>
      </c>
      <c r="M46" s="254">
        <v>0</v>
      </c>
      <c r="N46" s="254">
        <v>8186</v>
      </c>
      <c r="O46" s="254">
        <v>10657</v>
      </c>
      <c r="P46" s="254">
        <v>23126</v>
      </c>
      <c r="Q46" s="254">
        <v>6668</v>
      </c>
      <c r="R46" s="254">
        <v>0</v>
      </c>
      <c r="S46" s="254">
        <v>0</v>
      </c>
      <c r="T46" s="254">
        <v>47508</v>
      </c>
      <c r="U46" s="254">
        <v>1029</v>
      </c>
      <c r="V46" s="254">
        <v>0</v>
      </c>
      <c r="W46" s="254">
        <v>9275</v>
      </c>
      <c r="X46" s="254">
        <v>0</v>
      </c>
      <c r="Y46" s="254">
        <v>0</v>
      </c>
    </row>
    <row r="47" spans="1:25" s="390" customFormat="1" ht="15.75">
      <c r="A47" s="178" t="s">
        <v>61</v>
      </c>
      <c r="B47" s="275" t="s">
        <v>127</v>
      </c>
      <c r="C47" s="205">
        <f>SUM(D47:Y47)</f>
        <v>751423</v>
      </c>
      <c r="D47" s="254">
        <v>28322</v>
      </c>
      <c r="E47" s="254">
        <v>0</v>
      </c>
      <c r="F47" s="254">
        <v>0</v>
      </c>
      <c r="G47" s="254">
        <v>19959</v>
      </c>
      <c r="H47" s="254">
        <v>11770</v>
      </c>
      <c r="I47" s="254">
        <v>31953</v>
      </c>
      <c r="J47" s="254">
        <v>217005</v>
      </c>
      <c r="K47" s="254">
        <v>31913</v>
      </c>
      <c r="L47" s="254">
        <v>12753</v>
      </c>
      <c r="M47" s="254">
        <v>113400</v>
      </c>
      <c r="N47" s="254">
        <v>1898</v>
      </c>
      <c r="O47" s="254">
        <v>0</v>
      </c>
      <c r="P47" s="254">
        <v>76259</v>
      </c>
      <c r="Q47" s="254">
        <v>32984</v>
      </c>
      <c r="R47" s="254">
        <v>48425</v>
      </c>
      <c r="S47" s="254">
        <v>0</v>
      </c>
      <c r="T47" s="254">
        <v>57940</v>
      </c>
      <c r="U47" s="254">
        <v>45162</v>
      </c>
      <c r="V47" s="254">
        <v>0</v>
      </c>
      <c r="W47" s="254">
        <v>21680</v>
      </c>
      <c r="X47" s="254">
        <v>0</v>
      </c>
      <c r="Y47" s="254">
        <v>0</v>
      </c>
    </row>
    <row r="48" spans="1:25" s="390" customFormat="1" ht="17.25" thickBot="1">
      <c r="A48" s="178" t="s">
        <v>69</v>
      </c>
      <c r="B48" s="276" t="s">
        <v>3</v>
      </c>
      <c r="C48" s="243">
        <f>SUM(C43:C47)</f>
        <v>1856460</v>
      </c>
      <c r="D48" s="244">
        <f t="shared" ref="D48:T48" si="18">SUM(D43:D47)</f>
        <v>86215</v>
      </c>
      <c r="E48" s="244">
        <f>SUM(E43:E47)</f>
        <v>0</v>
      </c>
      <c r="F48" s="245">
        <f>SUM(F43:F47)</f>
        <v>0</v>
      </c>
      <c r="G48" s="245">
        <f>SUM(G43:G47)</f>
        <v>43134</v>
      </c>
      <c r="H48" s="244">
        <f t="shared" ref="H48" si="19">SUM(H43:H47)</f>
        <v>11770</v>
      </c>
      <c r="I48" s="244">
        <f t="shared" si="18"/>
        <v>168626</v>
      </c>
      <c r="J48" s="246">
        <f t="shared" si="18"/>
        <v>242725</v>
      </c>
      <c r="K48" s="246">
        <f>SUM(K43:K47)</f>
        <v>277048</v>
      </c>
      <c r="L48" s="246">
        <f t="shared" si="18"/>
        <v>28442</v>
      </c>
      <c r="M48" s="247">
        <f t="shared" si="18"/>
        <v>117656</v>
      </c>
      <c r="N48" s="247">
        <f>SUM(N43:N47)</f>
        <v>10084</v>
      </c>
      <c r="O48" s="246">
        <f t="shared" si="18"/>
        <v>60952</v>
      </c>
      <c r="P48" s="246">
        <f>SUM(P43:P47)</f>
        <v>132809</v>
      </c>
      <c r="Q48" s="246">
        <f>SUM(Q43:Q47)</f>
        <v>80746</v>
      </c>
      <c r="R48" s="246">
        <f t="shared" si="18"/>
        <v>48425</v>
      </c>
      <c r="S48" s="246">
        <f>SUM(S43:S47)</f>
        <v>0</v>
      </c>
      <c r="T48" s="246">
        <f t="shared" si="18"/>
        <v>117989</v>
      </c>
      <c r="U48" s="246">
        <f>SUM(U43:U47)</f>
        <v>112421</v>
      </c>
      <c r="V48" s="246">
        <f>SUM(V43:V47)</f>
        <v>0</v>
      </c>
      <c r="W48" s="247">
        <f>SUM(W43:W47)</f>
        <v>317418</v>
      </c>
      <c r="X48" s="244">
        <f>SUM(X43:X47)</f>
        <v>0</v>
      </c>
      <c r="Y48" s="385">
        <f>SUM(Y43:Y47)</f>
        <v>0</v>
      </c>
    </row>
    <row r="49" spans="1:25" s="389" customFormat="1" ht="17.25" thickBot="1">
      <c r="A49" s="213" t="s">
        <v>43</v>
      </c>
      <c r="B49" s="177" t="s">
        <v>30</v>
      </c>
      <c r="C49" s="206"/>
      <c r="D49" s="206"/>
      <c r="E49" s="206"/>
      <c r="F49" s="176"/>
      <c r="G49" s="176"/>
      <c r="H49" s="206"/>
      <c r="I49" s="206"/>
      <c r="J49" s="203"/>
      <c r="K49" s="203"/>
      <c r="L49" s="203"/>
      <c r="M49" s="176"/>
      <c r="N49" s="176"/>
      <c r="O49" s="203"/>
      <c r="P49" s="203"/>
      <c r="Q49" s="203"/>
      <c r="R49" s="203"/>
      <c r="S49" s="203"/>
      <c r="T49" s="203"/>
      <c r="U49" s="203"/>
      <c r="V49" s="203"/>
      <c r="W49" s="176"/>
      <c r="X49" s="206"/>
      <c r="Y49" s="204"/>
    </row>
    <row r="50" spans="1:25" s="390" customFormat="1" ht="15.75">
      <c r="A50" s="178" t="s">
        <v>62</v>
      </c>
      <c r="B50" s="277" t="s">
        <v>14</v>
      </c>
      <c r="C50" s="261">
        <f>C43/C$13%</f>
        <v>0.24517312957400667</v>
      </c>
      <c r="D50" s="231">
        <f t="shared" ref="D50:Y54" si="20">D43/D$13%</f>
        <v>0.75911217026160394</v>
      </c>
      <c r="E50" s="231">
        <f t="shared" si="20"/>
        <v>0</v>
      </c>
      <c r="F50" s="231">
        <f t="shared" si="20"/>
        <v>0</v>
      </c>
      <c r="G50" s="231">
        <f t="shared" si="20"/>
        <v>0.10940831229357589</v>
      </c>
      <c r="H50" s="231">
        <f t="shared" ref="H50" si="21">H43/H$13%</f>
        <v>0</v>
      </c>
      <c r="I50" s="231">
        <f t="shared" si="20"/>
        <v>0.21649837285534634</v>
      </c>
      <c r="J50" s="231">
        <f t="shared" si="20"/>
        <v>0</v>
      </c>
      <c r="K50" s="231">
        <f t="shared" si="20"/>
        <v>1.0437478983925788</v>
      </c>
      <c r="L50" s="231">
        <f t="shared" si="20"/>
        <v>0.13220544535766676</v>
      </c>
      <c r="M50" s="231">
        <f t="shared" si="20"/>
        <v>0</v>
      </c>
      <c r="N50" s="231">
        <f t="shared" si="20"/>
        <v>0</v>
      </c>
      <c r="O50" s="231">
        <f t="shared" si="20"/>
        <v>0.15135547466647792</v>
      </c>
      <c r="P50" s="231">
        <f t="shared" si="20"/>
        <v>0.22953461691603649</v>
      </c>
      <c r="Q50" s="231">
        <f t="shared" si="20"/>
        <v>0.11236422092899932</v>
      </c>
      <c r="R50" s="231">
        <f t="shared" si="20"/>
        <v>0</v>
      </c>
      <c r="S50" s="231">
        <f t="shared" si="20"/>
        <v>0</v>
      </c>
      <c r="T50" s="231">
        <f t="shared" si="20"/>
        <v>0.46124762314586987</v>
      </c>
      <c r="U50" s="231">
        <f t="shared" si="20"/>
        <v>0.59204529973421871</v>
      </c>
      <c r="V50" s="231">
        <f t="shared" si="20"/>
        <v>0</v>
      </c>
      <c r="W50" s="231">
        <f t="shared" si="20"/>
        <v>2.0289907292933056</v>
      </c>
      <c r="X50" s="231">
        <f t="shared" si="20"/>
        <v>0</v>
      </c>
      <c r="Y50" s="388">
        <f t="shared" si="20"/>
        <v>0</v>
      </c>
    </row>
    <row r="51" spans="1:25" s="390" customFormat="1" ht="15.75">
      <c r="A51" s="178" t="s">
        <v>63</v>
      </c>
      <c r="B51" s="277" t="s">
        <v>15</v>
      </c>
      <c r="C51" s="261">
        <f>C44/C$13%</f>
        <v>4.7336589299419647E-2</v>
      </c>
      <c r="D51" s="231">
        <f t="shared" si="20"/>
        <v>0</v>
      </c>
      <c r="E51" s="231">
        <f t="shared" si="20"/>
        <v>0</v>
      </c>
      <c r="F51" s="231">
        <f t="shared" si="20"/>
        <v>0</v>
      </c>
      <c r="G51" s="231">
        <f t="shared" si="20"/>
        <v>0</v>
      </c>
      <c r="H51" s="231">
        <f t="shared" ref="H51" si="22">H44/H$13%</f>
        <v>0</v>
      </c>
      <c r="I51" s="231">
        <f t="shared" si="20"/>
        <v>0.37619110395506505</v>
      </c>
      <c r="J51" s="231">
        <f t="shared" si="20"/>
        <v>0</v>
      </c>
      <c r="K51" s="231">
        <f t="shared" si="20"/>
        <v>0.47932173540999312</v>
      </c>
      <c r="L51" s="231">
        <f t="shared" si="20"/>
        <v>0</v>
      </c>
      <c r="M51" s="231">
        <f t="shared" si="20"/>
        <v>0</v>
      </c>
      <c r="N51" s="231">
        <f t="shared" si="20"/>
        <v>0</v>
      </c>
      <c r="O51" s="231">
        <f t="shared" si="20"/>
        <v>8.5534642301241373E-2</v>
      </c>
      <c r="P51" s="231">
        <f t="shared" si="20"/>
        <v>0</v>
      </c>
      <c r="Q51" s="231">
        <f t="shared" si="20"/>
        <v>0</v>
      </c>
      <c r="R51" s="231">
        <f t="shared" si="20"/>
        <v>0</v>
      </c>
      <c r="S51" s="231">
        <f t="shared" si="20"/>
        <v>0</v>
      </c>
      <c r="T51" s="231">
        <f t="shared" si="20"/>
        <v>0</v>
      </c>
      <c r="U51" s="231">
        <f t="shared" si="20"/>
        <v>0</v>
      </c>
      <c r="V51" s="231">
        <f t="shared" si="20"/>
        <v>0</v>
      </c>
      <c r="W51" s="231">
        <f t="shared" si="20"/>
        <v>0.20518032752108659</v>
      </c>
      <c r="X51" s="231">
        <f t="shared" si="20"/>
        <v>0</v>
      </c>
      <c r="Y51" s="388">
        <f t="shared" si="20"/>
        <v>0</v>
      </c>
    </row>
    <row r="52" spans="1:25" s="390" customFormat="1" ht="15.75">
      <c r="A52" s="178" t="s">
        <v>64</v>
      </c>
      <c r="B52" s="277" t="s">
        <v>16</v>
      </c>
      <c r="C52" s="261">
        <f>C45/C$13%</f>
        <v>2.1681137226440998E-2</v>
      </c>
      <c r="D52" s="231">
        <f t="shared" si="20"/>
        <v>8.151754478564327E-2</v>
      </c>
      <c r="E52" s="231">
        <f t="shared" si="20"/>
        <v>0</v>
      </c>
      <c r="F52" s="231">
        <f t="shared" si="20"/>
        <v>0</v>
      </c>
      <c r="G52" s="231">
        <f t="shared" si="20"/>
        <v>0</v>
      </c>
      <c r="H52" s="231">
        <f t="shared" ref="H52" si="23">H45/H$13%</f>
        <v>0</v>
      </c>
      <c r="I52" s="231">
        <f t="shared" si="20"/>
        <v>2.8439851935020865E-2</v>
      </c>
      <c r="J52" s="231">
        <f t="shared" si="20"/>
        <v>0</v>
      </c>
      <c r="K52" s="231">
        <f t="shared" si="20"/>
        <v>0.23749134129980323</v>
      </c>
      <c r="L52" s="231">
        <f t="shared" si="20"/>
        <v>0</v>
      </c>
      <c r="M52" s="231">
        <f t="shared" si="20"/>
        <v>3.6173250832936699</v>
      </c>
      <c r="N52" s="231">
        <f t="shared" si="20"/>
        <v>0</v>
      </c>
      <c r="O52" s="231">
        <f t="shared" si="20"/>
        <v>3.0578475082823797E-2</v>
      </c>
      <c r="P52" s="231">
        <f t="shared" si="20"/>
        <v>0</v>
      </c>
      <c r="Q52" s="231">
        <f t="shared" si="20"/>
        <v>4.2077390377987703E-2</v>
      </c>
      <c r="R52" s="231">
        <f t="shared" si="20"/>
        <v>0</v>
      </c>
      <c r="S52" s="231">
        <f t="shared" si="20"/>
        <v>0</v>
      </c>
      <c r="T52" s="231">
        <f t="shared" si="20"/>
        <v>0</v>
      </c>
      <c r="U52" s="231">
        <f t="shared" si="20"/>
        <v>0</v>
      </c>
      <c r="V52" s="231">
        <f t="shared" si="20"/>
        <v>0</v>
      </c>
      <c r="W52" s="231">
        <f t="shared" si="20"/>
        <v>0</v>
      </c>
      <c r="X52" s="231">
        <f t="shared" si="20"/>
        <v>0</v>
      </c>
      <c r="Y52" s="388">
        <f t="shared" si="20"/>
        <v>0</v>
      </c>
    </row>
    <row r="53" spans="1:25" s="390" customFormat="1" ht="15.75">
      <c r="A53" s="178" t="s">
        <v>65</v>
      </c>
      <c r="B53" s="275" t="s">
        <v>126</v>
      </c>
      <c r="C53" s="261">
        <f>C46/C$13%</f>
        <v>8.9612468198903658E-2</v>
      </c>
      <c r="D53" s="231">
        <f t="shared" si="20"/>
        <v>0</v>
      </c>
      <c r="E53" s="231">
        <f t="shared" si="20"/>
        <v>0</v>
      </c>
      <c r="F53" s="231">
        <f t="shared" si="20"/>
        <v>0</v>
      </c>
      <c r="G53" s="231">
        <f t="shared" si="20"/>
        <v>0</v>
      </c>
      <c r="H53" s="231">
        <f t="shared" ref="H53" si="24">H46/H$13%</f>
        <v>0</v>
      </c>
      <c r="I53" s="231">
        <f t="shared" si="20"/>
        <v>1.4033289439186858</v>
      </c>
      <c r="J53" s="231">
        <f t="shared" si="20"/>
        <v>0.23668284030083014</v>
      </c>
      <c r="K53" s="231">
        <f t="shared" si="20"/>
        <v>0.14221847154186804</v>
      </c>
      <c r="L53" s="231">
        <f t="shared" si="20"/>
        <v>0</v>
      </c>
      <c r="M53" s="231">
        <f t="shared" si="20"/>
        <v>0</v>
      </c>
      <c r="N53" s="231">
        <f t="shared" si="20"/>
        <v>0.12839801439513338</v>
      </c>
      <c r="O53" s="231">
        <f t="shared" si="20"/>
        <v>5.6673879818722295E-2</v>
      </c>
      <c r="P53" s="231">
        <f t="shared" si="20"/>
        <v>0.15881455094543623</v>
      </c>
      <c r="Q53" s="231">
        <f t="shared" si="20"/>
        <v>2.5060024923224546E-2</v>
      </c>
      <c r="R53" s="231">
        <f t="shared" si="20"/>
        <v>0</v>
      </c>
      <c r="S53" s="231">
        <f t="shared" si="20"/>
        <v>0</v>
      </c>
      <c r="T53" s="231">
        <f t="shared" si="20"/>
        <v>1.747305006013395</v>
      </c>
      <c r="U53" s="231">
        <f t="shared" si="20"/>
        <v>9.198469174490579E-3</v>
      </c>
      <c r="V53" s="231">
        <f t="shared" si="20"/>
        <v>0</v>
      </c>
      <c r="W53" s="231">
        <f t="shared" si="20"/>
        <v>7.2337218251409388E-2</v>
      </c>
      <c r="X53" s="231">
        <f t="shared" si="20"/>
        <v>0</v>
      </c>
      <c r="Y53" s="388">
        <f t="shared" si="20"/>
        <v>0</v>
      </c>
    </row>
    <row r="54" spans="1:25" s="390" customFormat="1" ht="16.5" thickBot="1">
      <c r="A54" s="178" t="s">
        <v>66</v>
      </c>
      <c r="B54" s="275" t="s">
        <v>127</v>
      </c>
      <c r="C54" s="261">
        <f>C47/C$13%</f>
        <v>0.27458547121458865</v>
      </c>
      <c r="D54" s="231">
        <f t="shared" si="20"/>
        <v>0.41124686558941731</v>
      </c>
      <c r="E54" s="231">
        <f t="shared" si="20"/>
        <v>0</v>
      </c>
      <c r="F54" s="231">
        <f t="shared" si="20"/>
        <v>0</v>
      </c>
      <c r="G54" s="231">
        <f t="shared" si="20"/>
        <v>9.4225696011541807E-2</v>
      </c>
      <c r="H54" s="231">
        <f t="shared" ref="H54" si="25">H47/H$13%</f>
        <v>7.039700621927944E-2</v>
      </c>
      <c r="I54" s="231">
        <f t="shared" si="20"/>
        <v>0.47330134837485505</v>
      </c>
      <c r="J54" s="231">
        <f t="shared" si="20"/>
        <v>1.9969424478803128</v>
      </c>
      <c r="K54" s="231">
        <f t="shared" si="20"/>
        <v>0.24771411867239576</v>
      </c>
      <c r="L54" s="231">
        <f t="shared" si="20"/>
        <v>0.10746485082837173</v>
      </c>
      <c r="M54" s="231">
        <f t="shared" si="20"/>
        <v>96.382674916706335</v>
      </c>
      <c r="N54" s="231">
        <f t="shared" si="20"/>
        <v>2.9770270134615581E-2</v>
      </c>
      <c r="O54" s="231">
        <f t="shared" si="20"/>
        <v>0</v>
      </c>
      <c r="P54" s="231">
        <f t="shared" si="20"/>
        <v>0.52369795211225545</v>
      </c>
      <c r="Q54" s="231">
        <f t="shared" si="20"/>
        <v>0.1239621868727712</v>
      </c>
      <c r="R54" s="231">
        <f t="shared" si="20"/>
        <v>0.46804854637218157</v>
      </c>
      <c r="S54" s="231">
        <f t="shared" si="20"/>
        <v>0</v>
      </c>
      <c r="T54" s="231">
        <f t="shared" si="20"/>
        <v>2.1309853508549321</v>
      </c>
      <c r="U54" s="231">
        <f t="shared" si="20"/>
        <v>0.40371357129090724</v>
      </c>
      <c r="V54" s="231">
        <f t="shared" si="20"/>
        <v>0</v>
      </c>
      <c r="W54" s="231">
        <f t="shared" si="20"/>
        <v>0.16908581042485774</v>
      </c>
      <c r="X54" s="231">
        <f t="shared" si="20"/>
        <v>0</v>
      </c>
      <c r="Y54" s="388">
        <f t="shared" si="20"/>
        <v>0</v>
      </c>
    </row>
    <row r="55" spans="1:25" s="389" customFormat="1" ht="17.25" thickBot="1">
      <c r="A55" s="174">
        <v>6</v>
      </c>
      <c r="B55" s="177" t="s">
        <v>39</v>
      </c>
      <c r="C55" s="206"/>
      <c r="D55" s="206"/>
      <c r="E55" s="206"/>
      <c r="F55" s="176"/>
      <c r="G55" s="176"/>
      <c r="H55" s="206"/>
      <c r="I55" s="206"/>
      <c r="J55" s="203"/>
      <c r="K55" s="203"/>
      <c r="L55" s="203"/>
      <c r="M55" s="176"/>
      <c r="N55" s="176"/>
      <c r="O55" s="203"/>
      <c r="P55" s="203"/>
      <c r="Q55" s="203"/>
      <c r="R55" s="203"/>
      <c r="S55" s="203"/>
      <c r="T55" s="203"/>
      <c r="U55" s="203"/>
      <c r="V55" s="203"/>
      <c r="W55" s="176"/>
      <c r="X55" s="206"/>
      <c r="Y55" s="204"/>
    </row>
    <row r="56" spans="1:25" s="390" customFormat="1" ht="15.75">
      <c r="A56" s="262" t="s">
        <v>70</v>
      </c>
      <c r="B56" s="278" t="s">
        <v>31</v>
      </c>
      <c r="C56" s="205">
        <f>SUM(D56:Y56)</f>
        <v>10202</v>
      </c>
      <c r="D56" s="254">
        <v>304</v>
      </c>
      <c r="E56" s="254">
        <v>761</v>
      </c>
      <c r="F56" s="254">
        <v>440</v>
      </c>
      <c r="G56" s="254">
        <v>787</v>
      </c>
      <c r="H56" s="254">
        <v>593</v>
      </c>
      <c r="I56" s="254">
        <v>233</v>
      </c>
      <c r="J56" s="254">
        <v>439</v>
      </c>
      <c r="K56" s="254">
        <v>435</v>
      </c>
      <c r="L56" s="254">
        <v>529</v>
      </c>
      <c r="M56" s="254">
        <v>0</v>
      </c>
      <c r="N56" s="254">
        <v>257</v>
      </c>
      <c r="O56" s="254">
        <v>708</v>
      </c>
      <c r="P56" s="254">
        <v>588</v>
      </c>
      <c r="Q56" s="254">
        <v>996</v>
      </c>
      <c r="R56" s="254">
        <v>322</v>
      </c>
      <c r="S56" s="254">
        <v>282</v>
      </c>
      <c r="T56" s="254">
        <v>59</v>
      </c>
      <c r="U56" s="254">
        <v>390</v>
      </c>
      <c r="V56" s="254">
        <v>694</v>
      </c>
      <c r="W56" s="254">
        <v>421</v>
      </c>
      <c r="X56" s="254">
        <v>522</v>
      </c>
      <c r="Y56" s="254">
        <v>442</v>
      </c>
    </row>
    <row r="57" spans="1:25" s="390" customFormat="1" ht="16.5" thickBot="1">
      <c r="A57" s="262" t="s">
        <v>71</v>
      </c>
      <c r="B57" s="279" t="s">
        <v>19</v>
      </c>
      <c r="C57" s="205">
        <f>SUM(D57:Y57)</f>
        <v>236990000</v>
      </c>
      <c r="D57" s="254">
        <v>6250000</v>
      </c>
      <c r="E57" s="254">
        <v>20480000</v>
      </c>
      <c r="F57" s="254">
        <v>10820000</v>
      </c>
      <c r="G57" s="254">
        <v>17971000</v>
      </c>
      <c r="H57" s="254">
        <v>15435000</v>
      </c>
      <c r="I57" s="254">
        <v>5300000</v>
      </c>
      <c r="J57" s="254">
        <v>9120000</v>
      </c>
      <c r="K57" s="254">
        <v>10302000</v>
      </c>
      <c r="L57" s="254">
        <v>11599000</v>
      </c>
      <c r="M57" s="254">
        <v>0</v>
      </c>
      <c r="N57" s="254">
        <v>6092000</v>
      </c>
      <c r="O57" s="254">
        <v>17130000</v>
      </c>
      <c r="P57" s="254">
        <v>13273000</v>
      </c>
      <c r="Q57" s="254">
        <v>23519000</v>
      </c>
      <c r="R57" s="254">
        <v>7677000</v>
      </c>
      <c r="S57" s="254">
        <v>5197000</v>
      </c>
      <c r="T57" s="254">
        <v>1440000</v>
      </c>
      <c r="U57" s="254">
        <v>9505000</v>
      </c>
      <c r="V57" s="254">
        <v>13923000</v>
      </c>
      <c r="W57" s="254">
        <v>9769000</v>
      </c>
      <c r="X57" s="254">
        <v>13091000</v>
      </c>
      <c r="Y57" s="254">
        <v>9097000</v>
      </c>
    </row>
    <row r="58" spans="1:25" s="389" customFormat="1" ht="17.25" thickBot="1">
      <c r="A58" s="174">
        <v>7</v>
      </c>
      <c r="B58" s="240" t="s">
        <v>44</v>
      </c>
      <c r="C58" s="204"/>
      <c r="D58" s="206"/>
      <c r="E58" s="206"/>
      <c r="F58" s="176"/>
      <c r="G58" s="176"/>
      <c r="H58" s="206"/>
      <c r="I58" s="206"/>
      <c r="J58" s="203"/>
      <c r="K58" s="203"/>
      <c r="L58" s="203"/>
      <c r="M58" s="176"/>
      <c r="N58" s="176"/>
      <c r="O58" s="203"/>
      <c r="P58" s="203"/>
      <c r="Q58" s="203"/>
      <c r="R58" s="203"/>
      <c r="S58" s="203"/>
      <c r="T58" s="203"/>
      <c r="U58" s="203"/>
      <c r="V58" s="203"/>
      <c r="W58" s="176"/>
      <c r="X58" s="206"/>
      <c r="Y58" s="204"/>
    </row>
    <row r="59" spans="1:25" s="390" customFormat="1" ht="15.75">
      <c r="A59" s="178">
        <v>7.1</v>
      </c>
      <c r="B59" s="278" t="s">
        <v>45</v>
      </c>
      <c r="C59" s="205">
        <f>SUM(D59:Y59)</f>
        <v>148119260</v>
      </c>
      <c r="D59" s="254">
        <v>2478585</v>
      </c>
      <c r="E59" s="254">
        <v>22845760</v>
      </c>
      <c r="F59" s="254">
        <v>10931874</v>
      </c>
      <c r="G59" s="254">
        <v>21109816</v>
      </c>
      <c r="H59" s="254">
        <v>1320553</v>
      </c>
      <c r="I59" s="254">
        <v>6561985</v>
      </c>
      <c r="J59" s="254">
        <v>1444911</v>
      </c>
      <c r="K59" s="254">
        <v>4057001</v>
      </c>
      <c r="L59" s="254">
        <v>4953658</v>
      </c>
      <c r="M59" s="254">
        <v>24081</v>
      </c>
      <c r="N59" s="254">
        <v>321188</v>
      </c>
      <c r="O59" s="254">
        <v>1146454</v>
      </c>
      <c r="P59" s="254">
        <v>1072971</v>
      </c>
      <c r="Q59" s="254">
        <v>675042</v>
      </c>
      <c r="R59" s="254">
        <v>7881691</v>
      </c>
      <c r="S59" s="254">
        <v>2517760</v>
      </c>
      <c r="T59" s="254">
        <v>1333584</v>
      </c>
      <c r="U59" s="254">
        <v>10584596</v>
      </c>
      <c r="V59" s="254">
        <v>13670608</v>
      </c>
      <c r="W59" s="254">
        <v>12774783</v>
      </c>
      <c r="X59" s="254">
        <v>10582729</v>
      </c>
      <c r="Y59" s="254">
        <v>9829630</v>
      </c>
    </row>
    <row r="60" spans="1:25" s="390" customFormat="1" ht="15.75">
      <c r="A60" s="178">
        <v>7.2</v>
      </c>
      <c r="B60" s="277" t="s">
        <v>46</v>
      </c>
      <c r="C60" s="205">
        <f t="shared" ref="C60:C70" si="26">SUM(D60:Y60)</f>
        <v>125537972</v>
      </c>
      <c r="D60" s="254">
        <v>4408276</v>
      </c>
      <c r="E60" s="254">
        <v>30875</v>
      </c>
      <c r="F60" s="254">
        <v>8733</v>
      </c>
      <c r="G60" s="254">
        <v>72304</v>
      </c>
      <c r="H60" s="254">
        <v>15398908</v>
      </c>
      <c r="I60" s="254">
        <v>189105</v>
      </c>
      <c r="J60" s="254">
        <v>9421952</v>
      </c>
      <c r="K60" s="254">
        <v>8825995</v>
      </c>
      <c r="L60" s="254">
        <v>6913478</v>
      </c>
      <c r="M60" s="254">
        <v>93575</v>
      </c>
      <c r="N60" s="254">
        <v>6054300</v>
      </c>
      <c r="O60" s="254">
        <v>17657623</v>
      </c>
      <c r="P60" s="254">
        <v>13488667</v>
      </c>
      <c r="Q60" s="254">
        <v>25933072</v>
      </c>
      <c r="R60" s="254">
        <v>2464458</v>
      </c>
      <c r="S60" s="254">
        <v>4000708</v>
      </c>
      <c r="T60" s="254">
        <v>1385346</v>
      </c>
      <c r="U60" s="254">
        <v>602048</v>
      </c>
      <c r="V60" s="254">
        <v>3180067</v>
      </c>
      <c r="W60" s="254">
        <v>47109</v>
      </c>
      <c r="X60" s="254">
        <v>4636586</v>
      </c>
      <c r="Y60" s="254">
        <v>724787</v>
      </c>
    </row>
    <row r="61" spans="1:25" s="390" customFormat="1" ht="15.75">
      <c r="A61" s="178">
        <v>7.3</v>
      </c>
      <c r="B61" s="263" t="s">
        <v>161</v>
      </c>
      <c r="C61" s="205">
        <f t="shared" si="26"/>
        <v>10691</v>
      </c>
      <c r="D61" s="254">
        <v>168</v>
      </c>
      <c r="E61" s="254">
        <v>1436</v>
      </c>
      <c r="F61" s="254">
        <v>788</v>
      </c>
      <c r="G61" s="254">
        <v>1354</v>
      </c>
      <c r="H61" s="254">
        <v>86</v>
      </c>
      <c r="I61" s="254">
        <v>489</v>
      </c>
      <c r="J61" s="254">
        <v>101</v>
      </c>
      <c r="K61" s="254">
        <v>395</v>
      </c>
      <c r="L61" s="254">
        <v>387</v>
      </c>
      <c r="M61" s="254">
        <v>7</v>
      </c>
      <c r="N61" s="254">
        <v>30</v>
      </c>
      <c r="O61" s="254">
        <v>52</v>
      </c>
      <c r="P61" s="254">
        <v>85</v>
      </c>
      <c r="Q61" s="254">
        <v>56</v>
      </c>
      <c r="R61" s="254">
        <v>553</v>
      </c>
      <c r="S61" s="254">
        <v>332</v>
      </c>
      <c r="T61" s="254">
        <v>108</v>
      </c>
      <c r="U61" s="254">
        <v>663</v>
      </c>
      <c r="V61" s="254">
        <v>1052</v>
      </c>
      <c r="W61" s="254">
        <v>1032</v>
      </c>
      <c r="X61" s="254">
        <v>700</v>
      </c>
      <c r="Y61" s="254">
        <v>817</v>
      </c>
    </row>
    <row r="62" spans="1:25" s="390" customFormat="1" ht="15.75">
      <c r="A62" s="178">
        <v>7.4</v>
      </c>
      <c r="B62" s="263" t="s">
        <v>162</v>
      </c>
      <c r="C62" s="205">
        <f t="shared" si="26"/>
        <v>9286</v>
      </c>
      <c r="D62" s="254">
        <v>355</v>
      </c>
      <c r="E62" s="254">
        <v>2</v>
      </c>
      <c r="F62" s="254">
        <v>1</v>
      </c>
      <c r="G62" s="254">
        <v>4</v>
      </c>
      <c r="H62" s="254">
        <v>959</v>
      </c>
      <c r="I62" s="254">
        <v>19</v>
      </c>
      <c r="J62" s="254">
        <v>807</v>
      </c>
      <c r="K62" s="254">
        <v>667</v>
      </c>
      <c r="L62" s="254">
        <v>465</v>
      </c>
      <c r="M62" s="254">
        <v>30</v>
      </c>
      <c r="N62" s="254">
        <v>442</v>
      </c>
      <c r="O62" s="254">
        <v>1257</v>
      </c>
      <c r="P62" s="254">
        <v>970</v>
      </c>
      <c r="Q62" s="254">
        <v>1848</v>
      </c>
      <c r="R62" s="254">
        <v>179</v>
      </c>
      <c r="S62" s="254">
        <v>334</v>
      </c>
      <c r="T62" s="254">
        <v>145</v>
      </c>
      <c r="U62" s="254">
        <v>51</v>
      </c>
      <c r="V62" s="254">
        <v>305</v>
      </c>
      <c r="W62" s="254">
        <v>8</v>
      </c>
      <c r="X62" s="254">
        <v>364</v>
      </c>
      <c r="Y62" s="254">
        <v>74</v>
      </c>
    </row>
    <row r="63" spans="1:25" s="391" customFormat="1" ht="15.75">
      <c r="A63" s="178">
        <v>7.5</v>
      </c>
      <c r="B63" s="263" t="s">
        <v>163</v>
      </c>
      <c r="C63" s="205">
        <f t="shared" si="26"/>
        <v>17157</v>
      </c>
      <c r="D63" s="254">
        <v>312</v>
      </c>
      <c r="E63" s="254">
        <v>1393</v>
      </c>
      <c r="F63" s="254">
        <v>789</v>
      </c>
      <c r="G63" s="254">
        <v>1203</v>
      </c>
      <c r="H63" s="254">
        <v>1018</v>
      </c>
      <c r="I63" s="254">
        <v>508</v>
      </c>
      <c r="J63" s="254">
        <v>621</v>
      </c>
      <c r="K63" s="254">
        <v>919</v>
      </c>
      <c r="L63" s="254">
        <v>601</v>
      </c>
      <c r="M63" s="254">
        <v>37</v>
      </c>
      <c r="N63" s="254">
        <v>326</v>
      </c>
      <c r="O63" s="254">
        <v>869</v>
      </c>
      <c r="P63" s="254">
        <v>714</v>
      </c>
      <c r="Q63" s="254">
        <v>1216</v>
      </c>
      <c r="R63" s="254">
        <v>732</v>
      </c>
      <c r="S63" s="254">
        <v>666</v>
      </c>
      <c r="T63" s="254">
        <v>253</v>
      </c>
      <c r="U63" s="254">
        <v>714</v>
      </c>
      <c r="V63" s="254">
        <v>1271</v>
      </c>
      <c r="W63" s="254">
        <v>1040</v>
      </c>
      <c r="X63" s="254">
        <v>1064</v>
      </c>
      <c r="Y63" s="254">
        <v>891</v>
      </c>
    </row>
    <row r="64" spans="1:25" s="391" customFormat="1" ht="15.75">
      <c r="A64" s="178">
        <v>7.7</v>
      </c>
      <c r="B64" s="263" t="s">
        <v>164</v>
      </c>
      <c r="C64" s="205">
        <f t="shared" si="26"/>
        <v>2815</v>
      </c>
      <c r="D64" s="254">
        <v>206</v>
      </c>
      <c r="E64" s="254">
        <v>45</v>
      </c>
      <c r="F64" s="254">
        <v>0</v>
      </c>
      <c r="G64" s="254">
        <v>155</v>
      </c>
      <c r="H64" s="254">
        <v>27</v>
      </c>
      <c r="I64" s="254">
        <v>0</v>
      </c>
      <c r="J64" s="254">
        <v>287</v>
      </c>
      <c r="K64" s="254">
        <v>143</v>
      </c>
      <c r="L64" s="254">
        <v>251</v>
      </c>
      <c r="M64" s="254">
        <v>0</v>
      </c>
      <c r="N64" s="254">
        <v>146</v>
      </c>
      <c r="O64" s="254">
        <v>440</v>
      </c>
      <c r="P64" s="254">
        <v>341</v>
      </c>
      <c r="Q64" s="254">
        <v>688</v>
      </c>
      <c r="R64" s="254">
        <v>0</v>
      </c>
      <c r="S64" s="254">
        <v>0</v>
      </c>
      <c r="T64" s="254">
        <v>0</v>
      </c>
      <c r="U64" s="254">
        <v>0</v>
      </c>
      <c r="V64" s="254">
        <v>86</v>
      </c>
      <c r="W64" s="254">
        <v>0</v>
      </c>
      <c r="X64" s="254">
        <v>0</v>
      </c>
      <c r="Y64" s="254">
        <v>0</v>
      </c>
    </row>
    <row r="65" spans="1:25" s="391" customFormat="1" ht="15.75">
      <c r="A65" s="178">
        <v>7.8</v>
      </c>
      <c r="B65" s="263" t="s">
        <v>165</v>
      </c>
      <c r="C65" s="205">
        <f t="shared" si="26"/>
        <v>0</v>
      </c>
      <c r="D65" s="254">
        <v>0</v>
      </c>
      <c r="E65" s="254">
        <v>0</v>
      </c>
      <c r="F65" s="254">
        <v>0</v>
      </c>
      <c r="G65" s="254">
        <v>0</v>
      </c>
      <c r="H65" s="254">
        <v>0</v>
      </c>
      <c r="I65" s="254">
        <v>0</v>
      </c>
      <c r="J65" s="254">
        <v>0</v>
      </c>
      <c r="K65" s="254">
        <v>0</v>
      </c>
      <c r="L65" s="254">
        <v>0</v>
      </c>
      <c r="M65" s="254">
        <v>0</v>
      </c>
      <c r="N65" s="254">
        <v>0</v>
      </c>
      <c r="O65" s="254">
        <v>0</v>
      </c>
      <c r="P65" s="254">
        <v>0</v>
      </c>
      <c r="Q65" s="254">
        <v>0</v>
      </c>
      <c r="R65" s="254">
        <v>0</v>
      </c>
      <c r="S65" s="254">
        <v>0</v>
      </c>
      <c r="T65" s="254">
        <v>0</v>
      </c>
      <c r="U65" s="254">
        <v>0</v>
      </c>
      <c r="V65" s="254">
        <v>0</v>
      </c>
      <c r="W65" s="254">
        <v>0</v>
      </c>
      <c r="X65" s="254">
        <v>0</v>
      </c>
      <c r="Y65" s="254">
        <v>0</v>
      </c>
    </row>
    <row r="66" spans="1:25" s="391" customFormat="1" ht="15.75">
      <c r="A66" s="178">
        <v>7.9</v>
      </c>
      <c r="B66" s="263" t="s">
        <v>166</v>
      </c>
      <c r="C66" s="205">
        <f t="shared" si="26"/>
        <v>5</v>
      </c>
      <c r="D66" s="254">
        <v>5</v>
      </c>
      <c r="E66" s="254">
        <v>0</v>
      </c>
      <c r="F66" s="254">
        <v>0</v>
      </c>
      <c r="G66" s="254">
        <v>0</v>
      </c>
      <c r="H66" s="254">
        <v>0</v>
      </c>
      <c r="I66" s="254">
        <v>0</v>
      </c>
      <c r="J66" s="254">
        <v>0</v>
      </c>
      <c r="K66" s="254">
        <v>0</v>
      </c>
      <c r="L66" s="254">
        <v>0</v>
      </c>
      <c r="M66" s="254">
        <v>0</v>
      </c>
      <c r="N66" s="254">
        <v>0</v>
      </c>
      <c r="O66" s="254">
        <v>0</v>
      </c>
      <c r="P66" s="254">
        <v>0</v>
      </c>
      <c r="Q66" s="254">
        <v>0</v>
      </c>
      <c r="R66" s="254">
        <v>0</v>
      </c>
      <c r="S66" s="254">
        <v>0</v>
      </c>
      <c r="T66" s="254">
        <v>0</v>
      </c>
      <c r="U66" s="254">
        <v>0</v>
      </c>
      <c r="V66" s="254">
        <v>0</v>
      </c>
      <c r="W66" s="254">
        <v>0</v>
      </c>
      <c r="X66" s="254">
        <v>0</v>
      </c>
      <c r="Y66" s="254">
        <v>0</v>
      </c>
    </row>
    <row r="67" spans="1:25" s="391" customFormat="1" ht="15.75">
      <c r="A67" s="270">
        <v>7.1</v>
      </c>
      <c r="B67" s="263" t="s">
        <v>116</v>
      </c>
      <c r="C67" s="205">
        <f t="shared" si="26"/>
        <v>241651423</v>
      </c>
      <c r="D67" s="254">
        <v>4518932</v>
      </c>
      <c r="E67" s="254">
        <v>22537170</v>
      </c>
      <c r="F67" s="254">
        <v>10940607</v>
      </c>
      <c r="G67" s="254">
        <v>18579996</v>
      </c>
      <c r="H67" s="254">
        <v>16531554</v>
      </c>
      <c r="I67" s="254">
        <v>6751090</v>
      </c>
      <c r="J67" s="254">
        <v>8628582</v>
      </c>
      <c r="K67" s="254">
        <v>11724174</v>
      </c>
      <c r="L67" s="254">
        <v>9370386</v>
      </c>
      <c r="M67" s="254">
        <v>117656</v>
      </c>
      <c r="N67" s="254">
        <v>4736770</v>
      </c>
      <c r="O67" s="254">
        <v>13426752</v>
      </c>
      <c r="P67" s="254">
        <v>10276253</v>
      </c>
      <c r="Q67" s="254">
        <v>18475832</v>
      </c>
      <c r="R67" s="254">
        <v>10346149</v>
      </c>
      <c r="S67" s="254">
        <v>6518468</v>
      </c>
      <c r="T67" s="254">
        <v>2718930</v>
      </c>
      <c r="U67" s="254">
        <v>11186644</v>
      </c>
      <c r="V67" s="254">
        <v>15669854</v>
      </c>
      <c r="W67" s="254">
        <v>12821892</v>
      </c>
      <c r="X67" s="254">
        <v>15219315</v>
      </c>
      <c r="Y67" s="254">
        <v>10554417</v>
      </c>
    </row>
    <row r="68" spans="1:25" s="391" customFormat="1" ht="15.75">
      <c r="A68" s="178">
        <v>7.11</v>
      </c>
      <c r="B68" s="263" t="s">
        <v>117</v>
      </c>
      <c r="C68" s="205">
        <f t="shared" si="26"/>
        <v>31831520</v>
      </c>
      <c r="D68" s="254">
        <v>2193640</v>
      </c>
      <c r="E68" s="254">
        <v>339465</v>
      </c>
      <c r="F68" s="254">
        <v>0</v>
      </c>
      <c r="G68" s="254">
        <v>2602124</v>
      </c>
      <c r="H68" s="254">
        <v>187907</v>
      </c>
      <c r="I68" s="254">
        <v>0</v>
      </c>
      <c r="J68" s="254">
        <v>2238281</v>
      </c>
      <c r="K68" s="254">
        <v>1158822</v>
      </c>
      <c r="L68" s="254">
        <v>2496750</v>
      </c>
      <c r="M68" s="254">
        <v>0</v>
      </c>
      <c r="N68" s="254">
        <v>1638718</v>
      </c>
      <c r="O68" s="254">
        <v>5377325</v>
      </c>
      <c r="P68" s="254">
        <v>4285385</v>
      </c>
      <c r="Q68" s="254">
        <v>8132282</v>
      </c>
      <c r="R68" s="254">
        <v>0</v>
      </c>
      <c r="S68" s="254">
        <v>0</v>
      </c>
      <c r="T68" s="254">
        <v>0</v>
      </c>
      <c r="U68" s="254">
        <v>0</v>
      </c>
      <c r="V68" s="254">
        <v>1180821</v>
      </c>
      <c r="W68" s="254">
        <v>0</v>
      </c>
      <c r="X68" s="254">
        <v>0</v>
      </c>
      <c r="Y68" s="254">
        <v>0</v>
      </c>
    </row>
    <row r="69" spans="1:25" s="391" customFormat="1" ht="15.75">
      <c r="A69" s="178">
        <v>7.12</v>
      </c>
      <c r="B69" s="371" t="s">
        <v>118</v>
      </c>
      <c r="C69" s="205">
        <f t="shared" si="26"/>
        <v>0</v>
      </c>
      <c r="D69" s="254">
        <v>0</v>
      </c>
      <c r="E69" s="254">
        <v>0</v>
      </c>
      <c r="F69" s="254">
        <v>0</v>
      </c>
      <c r="G69" s="254">
        <v>0</v>
      </c>
      <c r="H69" s="254">
        <v>0</v>
      </c>
      <c r="I69" s="254">
        <v>0</v>
      </c>
      <c r="J69" s="254">
        <v>0</v>
      </c>
      <c r="K69" s="254">
        <v>0</v>
      </c>
      <c r="L69" s="254">
        <v>0</v>
      </c>
      <c r="M69" s="254">
        <v>0</v>
      </c>
      <c r="N69" s="254">
        <v>0</v>
      </c>
      <c r="O69" s="254">
        <v>0</v>
      </c>
      <c r="P69" s="254">
        <v>0</v>
      </c>
      <c r="Q69" s="254">
        <v>0</v>
      </c>
      <c r="R69" s="254">
        <v>0</v>
      </c>
      <c r="S69" s="254">
        <v>0</v>
      </c>
      <c r="T69" s="254">
        <v>0</v>
      </c>
      <c r="U69" s="254">
        <v>0</v>
      </c>
      <c r="V69" s="254">
        <v>0</v>
      </c>
      <c r="W69" s="254">
        <v>0</v>
      </c>
      <c r="X69" s="254">
        <v>0</v>
      </c>
      <c r="Y69" s="254">
        <v>0</v>
      </c>
    </row>
    <row r="70" spans="1:25" s="391" customFormat="1" ht="15.75">
      <c r="A70" s="178">
        <v>7.13</v>
      </c>
      <c r="B70" s="263" t="s">
        <v>131</v>
      </c>
      <c r="C70" s="205">
        <f t="shared" si="26"/>
        <v>174289</v>
      </c>
      <c r="D70" s="254">
        <v>174289</v>
      </c>
      <c r="E70" s="254">
        <v>0</v>
      </c>
      <c r="F70" s="254">
        <v>0</v>
      </c>
      <c r="G70" s="254">
        <v>0</v>
      </c>
      <c r="H70" s="254">
        <v>0</v>
      </c>
      <c r="I70" s="254">
        <v>0</v>
      </c>
      <c r="J70" s="254">
        <v>0</v>
      </c>
      <c r="K70" s="254">
        <v>0</v>
      </c>
      <c r="L70" s="254">
        <v>0</v>
      </c>
      <c r="M70" s="254">
        <v>0</v>
      </c>
      <c r="N70" s="254">
        <v>0</v>
      </c>
      <c r="O70" s="254">
        <v>0</v>
      </c>
      <c r="P70" s="254">
        <v>0</v>
      </c>
      <c r="Q70" s="254">
        <v>0</v>
      </c>
      <c r="R70" s="254">
        <v>0</v>
      </c>
      <c r="S70" s="254">
        <v>0</v>
      </c>
      <c r="T70" s="254">
        <v>0</v>
      </c>
      <c r="U70" s="254">
        <v>0</v>
      </c>
      <c r="V70" s="254">
        <v>0</v>
      </c>
      <c r="W70" s="254">
        <v>0</v>
      </c>
      <c r="X70" s="254">
        <v>0</v>
      </c>
      <c r="Y70" s="254">
        <v>0</v>
      </c>
    </row>
    <row r="71" spans="1:25" s="391" customFormat="1" ht="15.75">
      <c r="A71" s="267"/>
      <c r="B71" s="268"/>
      <c r="C71" s="269"/>
      <c r="D71" s="370"/>
      <c r="E71" s="370"/>
      <c r="F71" s="370"/>
      <c r="G71" s="370"/>
      <c r="H71" s="370"/>
      <c r="I71" s="370"/>
      <c r="J71" s="370"/>
      <c r="K71" s="370"/>
      <c r="L71" s="370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</row>
    <row r="72" spans="1:25"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</row>
    <row r="73" spans="1:25">
      <c r="C73" s="370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</row>
    <row r="74" spans="1:25">
      <c r="C74" s="370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</row>
  </sheetData>
  <mergeCells count="9">
    <mergeCell ref="X2:Y2"/>
    <mergeCell ref="A1:C1"/>
    <mergeCell ref="J3:L3"/>
    <mergeCell ref="N3:Q3"/>
    <mergeCell ref="V3:W3"/>
    <mergeCell ref="R3:S3"/>
    <mergeCell ref="E3:I3"/>
    <mergeCell ref="D2:Q2"/>
    <mergeCell ref="R2:W2"/>
  </mergeCells>
  <printOptions horizontalCentered="1" verticalCentered="1"/>
  <pageMargins left="0.25" right="0.25" top="0.75" bottom="0.75" header="0.3" footer="0.3"/>
  <pageSetup paperSize="9" scale="37" orientation="landscape" horizontalDpi="4294967293" r:id="rId1"/>
  <headerFooter alignWithMargins="0"/>
  <ignoredErrors>
    <ignoredError sqref="F16 J16" formula="1" unlockedFormula="1"/>
    <ignoredError sqref="I17 R16:R17 D17 J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536"/>
  <sheetViews>
    <sheetView view="pageBreakPreview" zoomScale="85" zoomScaleNormal="85" zoomScaleSheetLayoutView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9" sqref="I9"/>
    </sheetView>
  </sheetViews>
  <sheetFormatPr defaultRowHeight="13.5"/>
  <cols>
    <col min="1" max="1" width="10.5703125" style="200" bestFit="1" customWidth="1"/>
    <col min="2" max="2" width="54.5703125" style="200" customWidth="1"/>
    <col min="3" max="3" width="15.28515625" style="115" customWidth="1"/>
    <col min="4" max="4" width="13.85546875" style="3" bestFit="1" customWidth="1"/>
    <col min="5" max="5" width="12.5703125" style="3" bestFit="1" customWidth="1"/>
    <col min="6" max="6" width="11" style="3" customWidth="1"/>
    <col min="7" max="7" width="12.5703125" style="3" bestFit="1" customWidth="1"/>
    <col min="8" max="11" width="10.5703125" style="3" bestFit="1" customWidth="1"/>
    <col min="12" max="12" width="15.42578125" style="3" bestFit="1" customWidth="1"/>
    <col min="13" max="13" width="11" style="3" customWidth="1"/>
    <col min="14" max="14" width="11" style="3" bestFit="1" customWidth="1"/>
    <col min="15" max="15" width="12.42578125" style="3" bestFit="1" customWidth="1"/>
    <col min="16" max="16" width="15" style="3"/>
    <col min="17" max="17" width="11" style="3" bestFit="1" customWidth="1"/>
    <col min="18" max="18" width="17.85546875" style="200" bestFit="1" customWidth="1"/>
    <col min="19" max="19" width="11.42578125" style="200" bestFit="1" customWidth="1"/>
    <col min="20" max="20" width="15.5703125" style="200" bestFit="1" customWidth="1"/>
    <col min="21" max="21" width="12" style="200" bestFit="1" customWidth="1"/>
    <col min="22" max="22" width="12.5703125" style="200" bestFit="1" customWidth="1"/>
    <col min="23" max="23" width="11.42578125" style="200" bestFit="1" customWidth="1"/>
    <col min="24" max="24" width="13.85546875" style="3" customWidth="1"/>
    <col min="25" max="25" width="12.42578125" style="3" bestFit="1" customWidth="1"/>
    <col min="26" max="16384" width="9.140625" style="200"/>
  </cols>
  <sheetData>
    <row r="1" spans="1:35" ht="19.5" thickBot="1">
      <c r="A1" s="432" t="s">
        <v>145</v>
      </c>
      <c r="B1" s="433"/>
      <c r="C1" s="434"/>
      <c r="D1" s="362" t="s">
        <v>159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56"/>
      <c r="Q1" s="56"/>
      <c r="X1" s="86"/>
      <c r="Y1" s="86"/>
    </row>
    <row r="2" spans="1:35" ht="19.5" thickBot="1">
      <c r="A2" s="333"/>
      <c r="B2" s="339" t="s">
        <v>81</v>
      </c>
      <c r="C2" s="340">
        <f>Prayas!C2</f>
        <v>43768</v>
      </c>
      <c r="D2" s="424" t="s">
        <v>139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6"/>
      <c r="R2" s="427" t="s">
        <v>140</v>
      </c>
      <c r="S2" s="428"/>
      <c r="T2" s="428"/>
      <c r="U2" s="428"/>
      <c r="V2" s="428"/>
      <c r="W2" s="429"/>
      <c r="X2" s="410" t="s">
        <v>141</v>
      </c>
      <c r="Y2" s="411"/>
    </row>
    <row r="3" spans="1:35" ht="17.25" thickBot="1">
      <c r="A3" s="331" t="s">
        <v>0</v>
      </c>
      <c r="B3" s="332" t="s">
        <v>74</v>
      </c>
      <c r="C3" s="294" t="s">
        <v>171</v>
      </c>
      <c r="D3" s="159" t="s">
        <v>155</v>
      </c>
      <c r="E3" s="435" t="s">
        <v>72</v>
      </c>
      <c r="F3" s="436"/>
      <c r="G3" s="436"/>
      <c r="H3" s="436"/>
      <c r="I3" s="437"/>
      <c r="J3" s="438" t="s">
        <v>156</v>
      </c>
      <c r="K3" s="439"/>
      <c r="L3" s="440"/>
      <c r="M3" s="306" t="s">
        <v>95</v>
      </c>
      <c r="N3" s="441" t="s">
        <v>77</v>
      </c>
      <c r="O3" s="442"/>
      <c r="P3" s="442"/>
      <c r="Q3" s="443"/>
      <c r="R3" s="430" t="s">
        <v>109</v>
      </c>
      <c r="S3" s="431"/>
      <c r="T3" s="104" t="s">
        <v>111</v>
      </c>
      <c r="U3" s="106" t="s">
        <v>96</v>
      </c>
      <c r="V3" s="430" t="s">
        <v>110</v>
      </c>
      <c r="W3" s="431"/>
      <c r="X3" s="290" t="s">
        <v>137</v>
      </c>
      <c r="Y3" s="307" t="s">
        <v>151</v>
      </c>
    </row>
    <row r="4" spans="1:35" ht="17.25" thickBot="1">
      <c r="A4" s="216"/>
      <c r="B4" s="218" t="s">
        <v>73</v>
      </c>
      <c r="C4" s="217" t="s">
        <v>136</v>
      </c>
      <c r="D4" s="114" t="s">
        <v>124</v>
      </c>
      <c r="E4" s="57" t="s">
        <v>121</v>
      </c>
      <c r="F4" s="57" t="s">
        <v>94</v>
      </c>
      <c r="G4" s="57" t="s">
        <v>98</v>
      </c>
      <c r="H4" s="57" t="s">
        <v>122</v>
      </c>
      <c r="I4" s="57" t="s">
        <v>169</v>
      </c>
      <c r="J4" s="110" t="s">
        <v>75</v>
      </c>
      <c r="K4" s="111" t="s">
        <v>76</v>
      </c>
      <c r="L4" s="110" t="s">
        <v>129</v>
      </c>
      <c r="M4" s="112" t="s">
        <v>95</v>
      </c>
      <c r="N4" s="109" t="s">
        <v>105</v>
      </c>
      <c r="O4" s="109" t="s">
        <v>102</v>
      </c>
      <c r="P4" s="109" t="s">
        <v>157</v>
      </c>
      <c r="Q4" s="109" t="s">
        <v>104</v>
      </c>
      <c r="R4" s="103" t="s">
        <v>108</v>
      </c>
      <c r="S4" s="103" t="s">
        <v>101</v>
      </c>
      <c r="T4" s="105" t="s">
        <v>107</v>
      </c>
      <c r="U4" s="107" t="s">
        <v>97</v>
      </c>
      <c r="V4" s="103" t="s">
        <v>83</v>
      </c>
      <c r="W4" s="103" t="s">
        <v>120</v>
      </c>
      <c r="X4" s="290" t="s">
        <v>137</v>
      </c>
      <c r="Y4" s="112" t="s">
        <v>152</v>
      </c>
    </row>
    <row r="5" spans="1:35" ht="17.25" thickBot="1">
      <c r="A5" s="15">
        <v>1</v>
      </c>
      <c r="B5" s="30" t="s">
        <v>1</v>
      </c>
      <c r="C5" s="18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</row>
    <row r="6" spans="1:35" s="221" customFormat="1" ht="16.5">
      <c r="A6" s="220">
        <v>1.1000000000000001</v>
      </c>
      <c r="B6" s="53" t="s">
        <v>2</v>
      </c>
      <c r="C6" s="238">
        <f>SUM(D6:Y6)</f>
        <v>7978</v>
      </c>
      <c r="D6" s="238">
        <f>SUM(D7:D10)</f>
        <v>177</v>
      </c>
      <c r="E6" s="83">
        <f>SUM(E7:E10)</f>
        <v>707</v>
      </c>
      <c r="F6" s="83">
        <f>SUM(F7:F10)</f>
        <v>352</v>
      </c>
      <c r="G6" s="83">
        <f>SUM(G7:G10)</f>
        <v>714</v>
      </c>
      <c r="H6" s="83">
        <f t="shared" ref="H6" si="0">SUM(H7:H10)</f>
        <v>486</v>
      </c>
      <c r="I6" s="83">
        <f t="shared" ref="I6:P6" si="1">SUM(I7:I10)</f>
        <v>229</v>
      </c>
      <c r="J6" s="83">
        <f t="shared" si="1"/>
        <v>203</v>
      </c>
      <c r="K6" s="197">
        <f t="shared" si="1"/>
        <v>127</v>
      </c>
      <c r="L6" s="83">
        <f>SUM(L7:L10)</f>
        <v>233</v>
      </c>
      <c r="M6" s="83">
        <f>SUM(M7:M10)</f>
        <v>2</v>
      </c>
      <c r="N6" s="83">
        <f t="shared" si="1"/>
        <v>274</v>
      </c>
      <c r="O6" s="83">
        <f>SUM(O7:O10)</f>
        <v>406</v>
      </c>
      <c r="P6" s="83">
        <f t="shared" si="1"/>
        <v>312</v>
      </c>
      <c r="Q6" s="83">
        <f t="shared" ref="Q6:W6" si="2">SUM(Q7:Q10)</f>
        <v>547</v>
      </c>
      <c r="R6" s="83">
        <f t="shared" si="2"/>
        <v>488</v>
      </c>
      <c r="S6" s="83">
        <f t="shared" si="2"/>
        <v>325</v>
      </c>
      <c r="T6" s="83">
        <f t="shared" si="2"/>
        <v>72</v>
      </c>
      <c r="U6" s="83">
        <f t="shared" si="2"/>
        <v>269</v>
      </c>
      <c r="V6" s="83">
        <f t="shared" si="2"/>
        <v>724</v>
      </c>
      <c r="W6" s="83">
        <f t="shared" si="2"/>
        <v>480</v>
      </c>
      <c r="X6" s="238">
        <f>SUM(X7:X10)</f>
        <v>428</v>
      </c>
      <c r="Y6" s="83">
        <f>SUM(Y7:Y10)</f>
        <v>423</v>
      </c>
      <c r="Z6" s="200"/>
      <c r="AA6" s="200"/>
      <c r="AB6" s="200"/>
      <c r="AC6" s="200"/>
      <c r="AD6" s="200"/>
      <c r="AE6" s="200"/>
      <c r="AF6" s="200"/>
      <c r="AG6" s="200"/>
      <c r="AH6" s="200"/>
      <c r="AI6" s="200"/>
    </row>
    <row r="7" spans="1:35" s="221" customFormat="1" ht="15.75">
      <c r="A7" s="222">
        <v>1.2</v>
      </c>
      <c r="B7" s="102" t="s">
        <v>4</v>
      </c>
      <c r="C7" s="113">
        <f>SUM(D7:Y7)</f>
        <v>2744</v>
      </c>
      <c r="D7" s="254">
        <v>61</v>
      </c>
      <c r="E7" s="254">
        <v>102</v>
      </c>
      <c r="F7" s="254">
        <v>21</v>
      </c>
      <c r="G7" s="254">
        <v>312</v>
      </c>
      <c r="H7" s="254">
        <v>125</v>
      </c>
      <c r="I7" s="254">
        <v>122</v>
      </c>
      <c r="J7" s="254">
        <v>53</v>
      </c>
      <c r="K7" s="254">
        <v>29</v>
      </c>
      <c r="L7" s="254">
        <v>84</v>
      </c>
      <c r="M7" s="254">
        <v>2</v>
      </c>
      <c r="N7" s="254">
        <v>55</v>
      </c>
      <c r="O7" s="254">
        <v>112</v>
      </c>
      <c r="P7" s="254">
        <v>92</v>
      </c>
      <c r="Q7" s="254">
        <v>136</v>
      </c>
      <c r="R7" s="254">
        <v>87</v>
      </c>
      <c r="S7" s="254">
        <v>112</v>
      </c>
      <c r="T7" s="254">
        <v>25</v>
      </c>
      <c r="U7" s="254">
        <v>99</v>
      </c>
      <c r="V7" s="254">
        <v>310</v>
      </c>
      <c r="W7" s="254">
        <v>175</v>
      </c>
      <c r="X7" s="254">
        <v>261</v>
      </c>
      <c r="Y7" s="254">
        <v>369</v>
      </c>
      <c r="Z7" s="200"/>
      <c r="AA7" s="200"/>
      <c r="AB7" s="200"/>
      <c r="AC7" s="200"/>
      <c r="AD7" s="200"/>
      <c r="AE7" s="200"/>
      <c r="AF7" s="200"/>
      <c r="AG7" s="200"/>
      <c r="AH7" s="200"/>
      <c r="AI7" s="200"/>
    </row>
    <row r="8" spans="1:35" s="221" customFormat="1" ht="15.75">
      <c r="A8" s="222">
        <v>1.3</v>
      </c>
      <c r="B8" s="53" t="s">
        <v>5</v>
      </c>
      <c r="C8" s="113">
        <f>SUM(D8:Y8)</f>
        <v>1820</v>
      </c>
      <c r="D8" s="254">
        <v>32</v>
      </c>
      <c r="E8" s="254">
        <v>144</v>
      </c>
      <c r="F8" s="254">
        <v>52</v>
      </c>
      <c r="G8" s="254">
        <v>171</v>
      </c>
      <c r="H8" s="254">
        <v>67</v>
      </c>
      <c r="I8" s="254">
        <v>81</v>
      </c>
      <c r="J8" s="254">
        <v>28</v>
      </c>
      <c r="K8" s="254">
        <v>19</v>
      </c>
      <c r="L8" s="254">
        <v>35</v>
      </c>
      <c r="M8" s="254">
        <v>0</v>
      </c>
      <c r="N8" s="254">
        <v>46</v>
      </c>
      <c r="O8" s="254">
        <v>69</v>
      </c>
      <c r="P8" s="254">
        <v>70</v>
      </c>
      <c r="Q8" s="254">
        <v>75</v>
      </c>
      <c r="R8" s="254">
        <v>99</v>
      </c>
      <c r="S8" s="254">
        <v>45</v>
      </c>
      <c r="T8" s="254">
        <v>10</v>
      </c>
      <c r="U8" s="254">
        <v>131</v>
      </c>
      <c r="V8" s="254">
        <v>220</v>
      </c>
      <c r="W8" s="254">
        <v>205</v>
      </c>
      <c r="X8" s="254">
        <v>167</v>
      </c>
      <c r="Y8" s="254">
        <v>54</v>
      </c>
      <c r="Z8" s="200"/>
      <c r="AA8" s="200"/>
      <c r="AB8" s="200"/>
      <c r="AC8" s="200"/>
      <c r="AD8" s="200"/>
      <c r="AE8" s="200"/>
      <c r="AF8" s="200"/>
      <c r="AG8" s="200"/>
      <c r="AH8" s="200"/>
      <c r="AI8" s="200"/>
    </row>
    <row r="9" spans="1:35" s="221" customFormat="1" ht="15.75">
      <c r="A9" s="222">
        <v>1.4</v>
      </c>
      <c r="B9" s="53" t="s">
        <v>6</v>
      </c>
      <c r="C9" s="113">
        <f>SUM(D9:Y9)</f>
        <v>1050</v>
      </c>
      <c r="D9" s="254">
        <v>19</v>
      </c>
      <c r="E9" s="254">
        <v>87</v>
      </c>
      <c r="F9" s="254">
        <v>60</v>
      </c>
      <c r="G9" s="254">
        <v>130</v>
      </c>
      <c r="H9" s="254">
        <v>52</v>
      </c>
      <c r="I9" s="254">
        <v>26</v>
      </c>
      <c r="J9" s="254">
        <v>27</v>
      </c>
      <c r="K9" s="254">
        <v>11</v>
      </c>
      <c r="L9" s="254">
        <v>32</v>
      </c>
      <c r="M9" s="254">
        <v>0</v>
      </c>
      <c r="N9" s="254">
        <v>36</v>
      </c>
      <c r="O9" s="254">
        <v>51</v>
      </c>
      <c r="P9" s="254">
        <v>44</v>
      </c>
      <c r="Q9" s="254">
        <v>56</v>
      </c>
      <c r="R9" s="254">
        <v>110</v>
      </c>
      <c r="S9" s="254">
        <v>79</v>
      </c>
      <c r="T9" s="254">
        <v>26</v>
      </c>
      <c r="U9" s="254">
        <v>20</v>
      </c>
      <c r="V9" s="254">
        <v>84</v>
      </c>
      <c r="W9" s="254">
        <v>100</v>
      </c>
      <c r="X9" s="254">
        <v>0</v>
      </c>
      <c r="Y9" s="254">
        <v>0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</row>
    <row r="10" spans="1:35" s="221" customFormat="1" ht="16.5" thickBot="1">
      <c r="A10" s="222">
        <v>1.5</v>
      </c>
      <c r="B10" s="53" t="s">
        <v>7</v>
      </c>
      <c r="C10" s="113">
        <f>SUM(D10:Y10)</f>
        <v>2364</v>
      </c>
      <c r="D10" s="254">
        <v>65</v>
      </c>
      <c r="E10" s="254">
        <v>374</v>
      </c>
      <c r="F10" s="254">
        <v>219</v>
      </c>
      <c r="G10" s="254">
        <v>101</v>
      </c>
      <c r="H10" s="254">
        <v>242</v>
      </c>
      <c r="I10" s="254">
        <v>0</v>
      </c>
      <c r="J10" s="254">
        <v>95</v>
      </c>
      <c r="K10" s="254">
        <v>68</v>
      </c>
      <c r="L10" s="254">
        <v>82</v>
      </c>
      <c r="M10" s="254">
        <v>0</v>
      </c>
      <c r="N10" s="254">
        <v>137</v>
      </c>
      <c r="O10" s="254">
        <v>174</v>
      </c>
      <c r="P10" s="254">
        <v>106</v>
      </c>
      <c r="Q10" s="254">
        <v>280</v>
      </c>
      <c r="R10" s="254">
        <v>192</v>
      </c>
      <c r="S10" s="254">
        <v>89</v>
      </c>
      <c r="T10" s="254">
        <v>11</v>
      </c>
      <c r="U10" s="254">
        <v>19</v>
      </c>
      <c r="V10" s="254">
        <v>110</v>
      </c>
      <c r="W10" s="254">
        <v>0</v>
      </c>
      <c r="X10" s="254">
        <v>0</v>
      </c>
      <c r="Y10" s="254">
        <v>0</v>
      </c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</row>
    <row r="11" spans="1:35" ht="17.25" thickBot="1">
      <c r="A11" s="15">
        <v>2</v>
      </c>
      <c r="B11" s="30" t="s">
        <v>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 t="s">
        <v>123</v>
      </c>
      <c r="Q11" s="18"/>
      <c r="R11" s="18"/>
      <c r="S11" s="18"/>
      <c r="T11" s="18"/>
      <c r="U11" s="18"/>
      <c r="V11" s="18"/>
      <c r="W11" s="18"/>
      <c r="X11" s="18"/>
      <c r="Y11" s="18"/>
    </row>
    <row r="12" spans="1:35" s="221" customFormat="1" ht="16.5">
      <c r="A12" s="220">
        <v>2.1</v>
      </c>
      <c r="B12" s="190" t="s">
        <v>10</v>
      </c>
      <c r="C12" s="224">
        <f>SUM(D12:Y12)</f>
        <v>7978</v>
      </c>
      <c r="D12" s="83">
        <f t="shared" ref="D12:Y12" si="3">D61+D62</f>
        <v>177</v>
      </c>
      <c r="E12" s="83">
        <f t="shared" si="3"/>
        <v>707</v>
      </c>
      <c r="F12" s="83">
        <f t="shared" si="3"/>
        <v>352</v>
      </c>
      <c r="G12" s="83">
        <f t="shared" si="3"/>
        <v>714</v>
      </c>
      <c r="H12" s="83">
        <f t="shared" si="3"/>
        <v>486</v>
      </c>
      <c r="I12" s="83">
        <f t="shared" si="3"/>
        <v>229</v>
      </c>
      <c r="J12" s="83">
        <f t="shared" si="3"/>
        <v>203</v>
      </c>
      <c r="K12" s="83">
        <f t="shared" si="3"/>
        <v>127</v>
      </c>
      <c r="L12" s="83">
        <f t="shared" si="3"/>
        <v>233</v>
      </c>
      <c r="M12" s="83">
        <f t="shared" si="3"/>
        <v>2</v>
      </c>
      <c r="N12" s="83">
        <f t="shared" si="3"/>
        <v>274</v>
      </c>
      <c r="O12" s="83">
        <f t="shared" si="3"/>
        <v>406</v>
      </c>
      <c r="P12" s="83">
        <f t="shared" si="3"/>
        <v>312</v>
      </c>
      <c r="Q12" s="83">
        <f t="shared" si="3"/>
        <v>547</v>
      </c>
      <c r="R12" s="83">
        <f t="shared" si="3"/>
        <v>488</v>
      </c>
      <c r="S12" s="83">
        <f t="shared" si="3"/>
        <v>325</v>
      </c>
      <c r="T12" s="83">
        <f t="shared" si="3"/>
        <v>72</v>
      </c>
      <c r="U12" s="83">
        <f t="shared" si="3"/>
        <v>269</v>
      </c>
      <c r="V12" s="83">
        <f t="shared" si="3"/>
        <v>724</v>
      </c>
      <c r="W12" s="83">
        <f t="shared" si="3"/>
        <v>480</v>
      </c>
      <c r="X12" s="83">
        <f t="shared" si="3"/>
        <v>428</v>
      </c>
      <c r="Y12" s="83">
        <f t="shared" si="3"/>
        <v>423</v>
      </c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</row>
    <row r="13" spans="1:35" s="221" customFormat="1" ht="16.5">
      <c r="A13" s="222">
        <v>2.2000000000000002</v>
      </c>
      <c r="B13" s="53" t="s">
        <v>12</v>
      </c>
      <c r="C13" s="224">
        <f>SUM(D13:Y13)</f>
        <v>108829827</v>
      </c>
      <c r="D13" s="225">
        <v>3049037</v>
      </c>
      <c r="E13" s="225">
        <v>9568066</v>
      </c>
      <c r="F13" s="225">
        <v>5096399</v>
      </c>
      <c r="G13" s="225">
        <v>10742499</v>
      </c>
      <c r="H13" s="225">
        <v>7270292</v>
      </c>
      <c r="I13" s="225">
        <v>3568098</v>
      </c>
      <c r="J13" s="225">
        <v>2965471</v>
      </c>
      <c r="K13" s="225">
        <v>614482</v>
      </c>
      <c r="L13" s="225">
        <v>3918072</v>
      </c>
      <c r="M13" s="225">
        <v>5720</v>
      </c>
      <c r="N13" s="225">
        <v>3477432</v>
      </c>
      <c r="O13" s="225">
        <v>5924119</v>
      </c>
      <c r="P13" s="225">
        <v>4949206</v>
      </c>
      <c r="Q13" s="225">
        <v>8640154</v>
      </c>
      <c r="R13" s="225">
        <v>6930600</v>
      </c>
      <c r="S13" s="225">
        <v>2685941</v>
      </c>
      <c r="T13" s="225">
        <v>684726</v>
      </c>
      <c r="U13" s="225">
        <v>4065556</v>
      </c>
      <c r="V13" s="225">
        <v>8047101</v>
      </c>
      <c r="W13" s="225">
        <v>5245626</v>
      </c>
      <c r="X13" s="225">
        <v>6052933</v>
      </c>
      <c r="Y13" s="225">
        <v>5328297</v>
      </c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</row>
    <row r="14" spans="1:35" s="221" customFormat="1" ht="15.75">
      <c r="A14" s="222">
        <v>2.2999999999999998</v>
      </c>
      <c r="B14" s="53" t="s">
        <v>13</v>
      </c>
      <c r="C14" s="113">
        <f>C13/C6</f>
        <v>13641.241789922286</v>
      </c>
      <c r="D14" s="113">
        <f t="shared" ref="D14:Y14" si="4">D13/D6</f>
        <v>17226.197740112995</v>
      </c>
      <c r="E14" s="113">
        <f t="shared" si="4"/>
        <v>13533.332390381895</v>
      </c>
      <c r="F14" s="113">
        <f t="shared" si="4"/>
        <v>14478.40625</v>
      </c>
      <c r="G14" s="113">
        <f t="shared" si="4"/>
        <v>15045.51680672269</v>
      </c>
      <c r="H14" s="113">
        <f t="shared" ref="H14" si="5">H13/H6</f>
        <v>14959.448559670782</v>
      </c>
      <c r="I14" s="113">
        <f t="shared" si="4"/>
        <v>15581.213973799127</v>
      </c>
      <c r="J14" s="113">
        <f t="shared" si="4"/>
        <v>14608.231527093596</v>
      </c>
      <c r="K14" s="113">
        <f t="shared" si="4"/>
        <v>4838.4409448818897</v>
      </c>
      <c r="L14" s="113">
        <f t="shared" si="4"/>
        <v>16815.759656652361</v>
      </c>
      <c r="M14" s="113">
        <f t="shared" si="4"/>
        <v>2860</v>
      </c>
      <c r="N14" s="113">
        <f t="shared" si="4"/>
        <v>12691.357664233577</v>
      </c>
      <c r="O14" s="113">
        <f t="shared" si="4"/>
        <v>14591.426108374384</v>
      </c>
      <c r="P14" s="113">
        <f t="shared" si="4"/>
        <v>15862.839743589744</v>
      </c>
      <c r="Q14" s="113">
        <f t="shared" si="4"/>
        <v>15795.528336380255</v>
      </c>
      <c r="R14" s="113">
        <f t="shared" si="4"/>
        <v>14202.049180327869</v>
      </c>
      <c r="S14" s="113">
        <f t="shared" si="4"/>
        <v>8264.4338461538464</v>
      </c>
      <c r="T14" s="113">
        <f t="shared" si="4"/>
        <v>9510.0833333333339</v>
      </c>
      <c r="U14" s="113">
        <f t="shared" si="4"/>
        <v>15113.591078066915</v>
      </c>
      <c r="V14" s="113">
        <f t="shared" si="4"/>
        <v>11114.780386740331</v>
      </c>
      <c r="W14" s="113">
        <f t="shared" si="4"/>
        <v>10928.387500000001</v>
      </c>
      <c r="X14" s="113">
        <f t="shared" si="4"/>
        <v>14142.366822429907</v>
      </c>
      <c r="Y14" s="113">
        <f t="shared" si="4"/>
        <v>12596.446808510638</v>
      </c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</row>
    <row r="15" spans="1:35" s="221" customFormat="1" ht="15.75">
      <c r="A15" s="222">
        <v>2.4</v>
      </c>
      <c r="B15" s="53" t="s">
        <v>25</v>
      </c>
      <c r="C15" s="53">
        <f>SUM(D15:Y15)</f>
        <v>19</v>
      </c>
      <c r="D15" s="113">
        <v>0</v>
      </c>
      <c r="E15" s="113">
        <v>1</v>
      </c>
      <c r="F15" s="113">
        <v>1</v>
      </c>
      <c r="G15" s="113">
        <v>2</v>
      </c>
      <c r="H15" s="113">
        <v>1</v>
      </c>
      <c r="I15" s="113">
        <v>1</v>
      </c>
      <c r="J15" s="113">
        <v>1</v>
      </c>
      <c r="K15" s="113">
        <v>0</v>
      </c>
      <c r="L15" s="113">
        <v>1</v>
      </c>
      <c r="M15" s="113">
        <v>0</v>
      </c>
      <c r="N15" s="113">
        <v>0</v>
      </c>
      <c r="O15" s="113">
        <v>1</v>
      </c>
      <c r="P15" s="113">
        <v>1</v>
      </c>
      <c r="Q15" s="113">
        <v>2</v>
      </c>
      <c r="R15" s="113">
        <v>1</v>
      </c>
      <c r="S15" s="113">
        <v>1</v>
      </c>
      <c r="T15" s="113">
        <v>0</v>
      </c>
      <c r="U15" s="113">
        <v>1</v>
      </c>
      <c r="V15" s="113">
        <v>1</v>
      </c>
      <c r="W15" s="113">
        <v>1</v>
      </c>
      <c r="X15" s="113">
        <v>1</v>
      </c>
      <c r="Y15" s="113">
        <v>1</v>
      </c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</row>
    <row r="16" spans="1:35" s="221" customFormat="1" ht="15.75">
      <c r="A16" s="222">
        <v>2.5</v>
      </c>
      <c r="B16" s="53" t="s">
        <v>26</v>
      </c>
      <c r="C16" s="113">
        <f>C6/C15</f>
        <v>419.89473684210526</v>
      </c>
      <c r="D16" s="113" t="e">
        <f t="shared" ref="D16:Y16" si="6">D6/D15</f>
        <v>#DIV/0!</v>
      </c>
      <c r="E16" s="113">
        <f t="shared" si="6"/>
        <v>707</v>
      </c>
      <c r="F16" s="113">
        <f t="shared" si="6"/>
        <v>352</v>
      </c>
      <c r="G16" s="113">
        <f t="shared" si="6"/>
        <v>357</v>
      </c>
      <c r="H16" s="113">
        <f t="shared" ref="H16" si="7">H6/H15</f>
        <v>486</v>
      </c>
      <c r="I16" s="113">
        <f t="shared" si="6"/>
        <v>229</v>
      </c>
      <c r="J16" s="113">
        <f t="shared" si="6"/>
        <v>203</v>
      </c>
      <c r="K16" s="113" t="e">
        <f t="shared" si="6"/>
        <v>#DIV/0!</v>
      </c>
      <c r="L16" s="113">
        <f t="shared" si="6"/>
        <v>233</v>
      </c>
      <c r="M16" s="113" t="e">
        <f t="shared" si="6"/>
        <v>#DIV/0!</v>
      </c>
      <c r="N16" s="113" t="e">
        <f t="shared" si="6"/>
        <v>#DIV/0!</v>
      </c>
      <c r="O16" s="113">
        <f t="shared" si="6"/>
        <v>406</v>
      </c>
      <c r="P16" s="113">
        <f t="shared" si="6"/>
        <v>312</v>
      </c>
      <c r="Q16" s="113">
        <f t="shared" si="6"/>
        <v>273.5</v>
      </c>
      <c r="R16" s="113">
        <f t="shared" si="6"/>
        <v>488</v>
      </c>
      <c r="S16" s="113">
        <f t="shared" si="6"/>
        <v>325</v>
      </c>
      <c r="T16" s="113" t="e">
        <f t="shared" si="6"/>
        <v>#DIV/0!</v>
      </c>
      <c r="U16" s="113">
        <f t="shared" si="6"/>
        <v>269</v>
      </c>
      <c r="V16" s="113">
        <f t="shared" si="6"/>
        <v>724</v>
      </c>
      <c r="W16" s="113">
        <f t="shared" si="6"/>
        <v>480</v>
      </c>
      <c r="X16" s="113">
        <f t="shared" si="6"/>
        <v>428</v>
      </c>
      <c r="Y16" s="113">
        <f t="shared" si="6"/>
        <v>423</v>
      </c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</row>
    <row r="17" spans="1:35" s="221" customFormat="1" ht="16.5" thickBot="1">
      <c r="A17" s="222">
        <v>2.6</v>
      </c>
      <c r="B17" s="194" t="s">
        <v>27</v>
      </c>
      <c r="C17" s="113">
        <f t="shared" ref="C17:U17" si="8">C13/C15</f>
        <v>5727885.6315789474</v>
      </c>
      <c r="D17" s="223" t="e">
        <f t="shared" si="8"/>
        <v>#DIV/0!</v>
      </c>
      <c r="E17" s="223">
        <f t="shared" si="8"/>
        <v>9568066</v>
      </c>
      <c r="F17" s="223">
        <f t="shared" si="8"/>
        <v>5096399</v>
      </c>
      <c r="G17" s="223">
        <f t="shared" si="8"/>
        <v>5371249.5</v>
      </c>
      <c r="H17" s="223">
        <f t="shared" ref="H17" si="9">H13/H15</f>
        <v>7270292</v>
      </c>
      <c r="I17" s="223">
        <f t="shared" si="8"/>
        <v>3568098</v>
      </c>
      <c r="J17" s="223">
        <f t="shared" si="8"/>
        <v>2965471</v>
      </c>
      <c r="K17" s="223" t="e">
        <f t="shared" si="8"/>
        <v>#DIV/0!</v>
      </c>
      <c r="L17" s="223">
        <f t="shared" si="8"/>
        <v>3918072</v>
      </c>
      <c r="M17" s="223" t="e">
        <f>M13/M15</f>
        <v>#DIV/0!</v>
      </c>
      <c r="N17" s="223" t="e">
        <f t="shared" si="8"/>
        <v>#DIV/0!</v>
      </c>
      <c r="O17" s="223">
        <f t="shared" si="8"/>
        <v>5924119</v>
      </c>
      <c r="P17" s="223">
        <f t="shared" si="8"/>
        <v>4949206</v>
      </c>
      <c r="Q17" s="223">
        <f t="shared" si="8"/>
        <v>4320077</v>
      </c>
      <c r="R17" s="223">
        <f t="shared" si="8"/>
        <v>6930600</v>
      </c>
      <c r="S17" s="223">
        <f t="shared" si="8"/>
        <v>2685941</v>
      </c>
      <c r="T17" s="223" t="e">
        <f t="shared" si="8"/>
        <v>#DIV/0!</v>
      </c>
      <c r="U17" s="223">
        <f t="shared" si="8"/>
        <v>4065556</v>
      </c>
      <c r="V17" s="223">
        <f>V13/V15</f>
        <v>8047101</v>
      </c>
      <c r="W17" s="223">
        <f>W13/W15</f>
        <v>5245626</v>
      </c>
      <c r="X17" s="223">
        <f>X13/X15</f>
        <v>6052933</v>
      </c>
      <c r="Y17" s="223">
        <f>Y13/Y15</f>
        <v>5328297</v>
      </c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</row>
    <row r="18" spans="1:35" ht="17.25" thickBot="1">
      <c r="A18" s="15">
        <v>3</v>
      </c>
      <c r="B18" s="30" t="s">
        <v>17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35" s="221" customFormat="1" ht="16.5">
      <c r="A19" s="222">
        <v>3.1</v>
      </c>
      <c r="B19" s="96" t="s">
        <v>18</v>
      </c>
      <c r="C19" s="283">
        <f>SUM(D19:Y19)</f>
        <v>501</v>
      </c>
      <c r="D19" s="281">
        <v>43</v>
      </c>
      <c r="E19" s="281">
        <v>0</v>
      </c>
      <c r="F19" s="281">
        <v>0</v>
      </c>
      <c r="G19" s="281">
        <v>147</v>
      </c>
      <c r="H19" s="281">
        <v>0</v>
      </c>
      <c r="I19" s="281">
        <v>0</v>
      </c>
      <c r="J19" s="281">
        <v>0</v>
      </c>
      <c r="K19" s="281">
        <v>0</v>
      </c>
      <c r="L19" s="281">
        <v>41</v>
      </c>
      <c r="M19" s="281">
        <v>0</v>
      </c>
      <c r="N19" s="281">
        <v>20</v>
      </c>
      <c r="O19" s="281">
        <v>59</v>
      </c>
      <c r="P19" s="281">
        <v>26</v>
      </c>
      <c r="Q19" s="281">
        <v>89</v>
      </c>
      <c r="R19" s="281">
        <v>0</v>
      </c>
      <c r="S19" s="281">
        <v>0</v>
      </c>
      <c r="T19" s="281">
        <v>6</v>
      </c>
      <c r="U19" s="281">
        <v>0</v>
      </c>
      <c r="V19" s="281">
        <v>36</v>
      </c>
      <c r="W19" s="281">
        <v>5</v>
      </c>
      <c r="X19" s="281">
        <v>16</v>
      </c>
      <c r="Y19" s="281">
        <v>13</v>
      </c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</row>
    <row r="20" spans="1:35" s="221" customFormat="1" ht="16.5">
      <c r="A20" s="222">
        <v>3.2</v>
      </c>
      <c r="B20" s="53" t="s">
        <v>19</v>
      </c>
      <c r="C20" s="283">
        <f>SUM(D20:Y20)</f>
        <v>12266000</v>
      </c>
      <c r="D20" s="281">
        <v>1025000</v>
      </c>
      <c r="E20" s="281">
        <v>0</v>
      </c>
      <c r="F20" s="281">
        <v>0</v>
      </c>
      <c r="G20" s="281">
        <v>3605000</v>
      </c>
      <c r="H20" s="281">
        <v>0</v>
      </c>
      <c r="I20" s="281">
        <v>0</v>
      </c>
      <c r="J20" s="281">
        <v>0</v>
      </c>
      <c r="K20" s="281">
        <v>0</v>
      </c>
      <c r="L20" s="281">
        <v>927000</v>
      </c>
      <c r="M20" s="281">
        <v>0</v>
      </c>
      <c r="N20" s="281">
        <v>530000</v>
      </c>
      <c r="O20" s="281">
        <v>1570000</v>
      </c>
      <c r="P20" s="281">
        <v>660000</v>
      </c>
      <c r="Q20" s="281">
        <v>2185000</v>
      </c>
      <c r="R20" s="281">
        <v>0</v>
      </c>
      <c r="S20" s="281">
        <v>0</v>
      </c>
      <c r="T20" s="281">
        <v>140000</v>
      </c>
      <c r="U20" s="281">
        <v>0</v>
      </c>
      <c r="V20" s="281">
        <v>792000</v>
      </c>
      <c r="W20" s="281">
        <v>120000</v>
      </c>
      <c r="X20" s="281">
        <v>367000</v>
      </c>
      <c r="Y20" s="281">
        <v>345000</v>
      </c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</row>
    <row r="21" spans="1:35" s="221" customFormat="1" ht="15.75">
      <c r="A21" s="222">
        <v>3.3</v>
      </c>
      <c r="B21" s="53" t="s">
        <v>20</v>
      </c>
      <c r="C21" s="205">
        <f>SUM(D21:Y21)</f>
        <v>15440814</v>
      </c>
      <c r="D21" s="254">
        <v>287880</v>
      </c>
      <c r="E21" s="254">
        <v>1656149</v>
      </c>
      <c r="F21" s="254">
        <v>860653</v>
      </c>
      <c r="G21" s="254">
        <v>1145583</v>
      </c>
      <c r="H21" s="254">
        <v>1019211</v>
      </c>
      <c r="I21" s="254">
        <v>361416</v>
      </c>
      <c r="J21" s="254">
        <v>550497</v>
      </c>
      <c r="K21" s="254">
        <v>425437</v>
      </c>
      <c r="L21" s="254">
        <v>366754</v>
      </c>
      <c r="M21" s="254">
        <v>5720</v>
      </c>
      <c r="N21" s="254">
        <v>584812</v>
      </c>
      <c r="O21" s="254">
        <v>761752</v>
      </c>
      <c r="P21" s="254">
        <v>523389</v>
      </c>
      <c r="Q21" s="254">
        <v>1031113</v>
      </c>
      <c r="R21" s="254">
        <v>826793</v>
      </c>
      <c r="S21" s="254">
        <v>539402</v>
      </c>
      <c r="T21" s="254">
        <v>172278</v>
      </c>
      <c r="U21" s="254">
        <v>675427</v>
      </c>
      <c r="V21" s="254">
        <v>1327132</v>
      </c>
      <c r="W21" s="254">
        <v>853015</v>
      </c>
      <c r="X21" s="254">
        <v>740103</v>
      </c>
      <c r="Y21" s="254">
        <v>726298</v>
      </c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</row>
    <row r="22" spans="1:35" s="221" customFormat="1" ht="15.75">
      <c r="A22" s="222">
        <v>3.4</v>
      </c>
      <c r="B22" s="53" t="s">
        <v>21</v>
      </c>
      <c r="C22" s="205">
        <f>SUM(D22:Y22)</f>
        <v>15167486</v>
      </c>
      <c r="D22" s="162">
        <v>274200</v>
      </c>
      <c r="E22" s="162">
        <v>1656149</v>
      </c>
      <c r="F22" s="162">
        <v>860653</v>
      </c>
      <c r="G22" s="162">
        <v>1129132</v>
      </c>
      <c r="H22" s="162">
        <v>1019211</v>
      </c>
      <c r="I22" s="162">
        <v>338571</v>
      </c>
      <c r="J22" s="162">
        <v>523989</v>
      </c>
      <c r="K22" s="162">
        <v>424567</v>
      </c>
      <c r="L22" s="162">
        <v>351180</v>
      </c>
      <c r="M22" s="162">
        <v>0</v>
      </c>
      <c r="N22" s="162">
        <v>574582</v>
      </c>
      <c r="O22" s="162">
        <v>761752</v>
      </c>
      <c r="P22" s="162">
        <v>523389</v>
      </c>
      <c r="Q22" s="162">
        <v>1028814</v>
      </c>
      <c r="R22" s="162">
        <v>807614</v>
      </c>
      <c r="S22" s="162">
        <v>539402</v>
      </c>
      <c r="T22" s="162">
        <v>149941</v>
      </c>
      <c r="U22" s="162">
        <v>557792</v>
      </c>
      <c r="V22" s="162">
        <v>1327132</v>
      </c>
      <c r="W22" s="162">
        <v>853015</v>
      </c>
      <c r="X22" s="162">
        <v>740103</v>
      </c>
      <c r="Y22" s="162">
        <v>726298</v>
      </c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</row>
    <row r="23" spans="1:35" s="221" customFormat="1" ht="16.5" thickBot="1">
      <c r="A23" s="222">
        <v>3.5</v>
      </c>
      <c r="B23" s="226" t="s">
        <v>128</v>
      </c>
      <c r="C23" s="205">
        <f>SUM(D23:Y23)</f>
        <v>2002361</v>
      </c>
      <c r="D23" s="162">
        <v>30418</v>
      </c>
      <c r="E23" s="162">
        <v>197837</v>
      </c>
      <c r="F23" s="162">
        <v>110908</v>
      </c>
      <c r="G23" s="162">
        <v>161804</v>
      </c>
      <c r="H23" s="162">
        <v>143861</v>
      </c>
      <c r="I23" s="162">
        <v>82987</v>
      </c>
      <c r="J23" s="162">
        <v>62358</v>
      </c>
      <c r="K23" s="162">
        <v>22207</v>
      </c>
      <c r="L23" s="162">
        <v>64260</v>
      </c>
      <c r="M23" s="162">
        <v>0</v>
      </c>
      <c r="N23" s="162">
        <v>64487</v>
      </c>
      <c r="O23" s="162">
        <v>90005</v>
      </c>
      <c r="P23" s="162">
        <v>84837</v>
      </c>
      <c r="Q23" s="162">
        <v>128133</v>
      </c>
      <c r="R23" s="162">
        <v>105539</v>
      </c>
      <c r="S23" s="162">
        <v>62366</v>
      </c>
      <c r="T23" s="162">
        <v>14371</v>
      </c>
      <c r="U23" s="162">
        <v>96004</v>
      </c>
      <c r="V23" s="162">
        <v>145060</v>
      </c>
      <c r="W23" s="162">
        <v>119519</v>
      </c>
      <c r="X23" s="162">
        <v>124227</v>
      </c>
      <c r="Y23" s="162">
        <v>91173</v>
      </c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</row>
    <row r="24" spans="1:35" ht="17.25" thickBot="1">
      <c r="A24" s="15">
        <v>4</v>
      </c>
      <c r="B24" s="227" t="s">
        <v>23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35" s="221" customFormat="1" ht="16.5">
      <c r="A25" s="222">
        <v>4.0999999999999996</v>
      </c>
      <c r="B25" s="96" t="s">
        <v>28</v>
      </c>
      <c r="C25" s="287">
        <f>(C48-C43-C44)/C13</f>
        <v>2.4654546221046553E-3</v>
      </c>
      <c r="D25" s="256">
        <f>(D48-D43-D44)/D13</f>
        <v>0</v>
      </c>
      <c r="E25" s="233">
        <v>0</v>
      </c>
      <c r="F25" s="233">
        <v>0</v>
      </c>
      <c r="G25" s="233">
        <v>0.16</v>
      </c>
      <c r="H25" s="233">
        <v>0</v>
      </c>
      <c r="I25" s="233">
        <v>0.08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3">
        <v>0</v>
      </c>
      <c r="T25" s="233">
        <v>0</v>
      </c>
      <c r="U25" s="233">
        <v>0</v>
      </c>
      <c r="V25" s="233">
        <v>0</v>
      </c>
      <c r="W25" s="233">
        <v>0</v>
      </c>
      <c r="X25" s="233">
        <v>0</v>
      </c>
      <c r="Y25" s="233">
        <v>0</v>
      </c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</row>
    <row r="26" spans="1:35" s="221" customFormat="1" ht="17.25" thickBot="1">
      <c r="A26" s="222">
        <v>4.2</v>
      </c>
      <c r="B26" s="161" t="s">
        <v>22</v>
      </c>
      <c r="C26" s="287">
        <f>(C13-C48)/C13</f>
        <v>0.99636495792646995</v>
      </c>
      <c r="D26" s="196">
        <v>95.25</v>
      </c>
      <c r="E26" s="196">
        <v>100</v>
      </c>
      <c r="F26" s="196">
        <v>100</v>
      </c>
      <c r="G26" s="196">
        <v>98.56</v>
      </c>
      <c r="H26" s="196">
        <v>100</v>
      </c>
      <c r="I26" s="196">
        <v>93.68</v>
      </c>
      <c r="J26" s="196">
        <v>95.18</v>
      </c>
      <c r="K26" s="196">
        <v>99.8</v>
      </c>
      <c r="L26" s="196">
        <v>95.75</v>
      </c>
      <c r="M26" s="196">
        <v>0</v>
      </c>
      <c r="N26" s="196">
        <v>98.25</v>
      </c>
      <c r="O26" s="196">
        <v>100</v>
      </c>
      <c r="P26" s="196">
        <v>100</v>
      </c>
      <c r="Q26" s="196">
        <v>99.78</v>
      </c>
      <c r="R26" s="196">
        <v>97.68</v>
      </c>
      <c r="S26" s="196">
        <v>100</v>
      </c>
      <c r="T26" s="196">
        <v>87.03</v>
      </c>
      <c r="U26" s="196">
        <v>82.58</v>
      </c>
      <c r="V26" s="196">
        <v>100</v>
      </c>
      <c r="W26" s="196">
        <v>100</v>
      </c>
      <c r="X26" s="196">
        <v>100</v>
      </c>
      <c r="Y26" s="196">
        <v>100</v>
      </c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</row>
    <row r="27" spans="1:35" ht="17.25" thickBot="1">
      <c r="A27" s="15">
        <v>5</v>
      </c>
      <c r="B27" s="79" t="s">
        <v>38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</row>
    <row r="28" spans="1:35" ht="17.25" thickBot="1">
      <c r="A28" s="228" t="s">
        <v>40</v>
      </c>
      <c r="B28" s="239" t="s">
        <v>35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</row>
    <row r="29" spans="1:35" s="221" customFormat="1" ht="15.75">
      <c r="A29" s="229" t="s">
        <v>47</v>
      </c>
      <c r="B29" s="100" t="s">
        <v>14</v>
      </c>
      <c r="C29" s="113">
        <f>SUM(D29:Y29)</f>
        <v>11</v>
      </c>
      <c r="D29" s="223">
        <v>6</v>
      </c>
      <c r="E29" s="223">
        <v>0</v>
      </c>
      <c r="F29" s="223">
        <v>0</v>
      </c>
      <c r="G29" s="223">
        <v>3</v>
      </c>
      <c r="H29" s="223">
        <v>0</v>
      </c>
      <c r="I29" s="223">
        <v>0</v>
      </c>
      <c r="J29" s="223">
        <v>0</v>
      </c>
      <c r="K29" s="223">
        <v>1</v>
      </c>
      <c r="L29" s="223">
        <v>0</v>
      </c>
      <c r="M29" s="223">
        <v>0</v>
      </c>
      <c r="N29" s="223">
        <v>0</v>
      </c>
      <c r="O29" s="223">
        <v>0</v>
      </c>
      <c r="P29" s="223">
        <v>0</v>
      </c>
      <c r="Q29" s="223">
        <v>1</v>
      </c>
      <c r="R29" s="223">
        <v>0</v>
      </c>
      <c r="S29" s="223">
        <v>0</v>
      </c>
      <c r="T29" s="223">
        <v>0</v>
      </c>
      <c r="U29" s="223">
        <v>0</v>
      </c>
      <c r="V29" s="223">
        <v>0</v>
      </c>
      <c r="W29" s="223">
        <v>0</v>
      </c>
      <c r="X29" s="223">
        <v>0</v>
      </c>
      <c r="Y29" s="223">
        <v>0</v>
      </c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</row>
    <row r="30" spans="1:35" s="221" customFormat="1" ht="15.75">
      <c r="A30" s="229" t="s">
        <v>48</v>
      </c>
      <c r="B30" s="50" t="s">
        <v>15</v>
      </c>
      <c r="C30" s="113">
        <f>SUM(D30:Y30)</f>
        <v>3</v>
      </c>
      <c r="D30" s="223">
        <v>0</v>
      </c>
      <c r="E30" s="223">
        <v>0</v>
      </c>
      <c r="F30" s="223">
        <v>0</v>
      </c>
      <c r="G30" s="223">
        <v>1</v>
      </c>
      <c r="H30" s="223">
        <v>0</v>
      </c>
      <c r="I30" s="223">
        <v>0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>
        <v>0</v>
      </c>
      <c r="R30" s="223">
        <v>0</v>
      </c>
      <c r="S30" s="223">
        <v>0</v>
      </c>
      <c r="T30" s="223">
        <v>0</v>
      </c>
      <c r="U30" s="223">
        <v>2</v>
      </c>
      <c r="V30" s="223">
        <v>0</v>
      </c>
      <c r="W30" s="223">
        <v>0</v>
      </c>
      <c r="X30" s="223">
        <v>0</v>
      </c>
      <c r="Y30" s="223">
        <v>0</v>
      </c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</row>
    <row r="31" spans="1:35" s="221" customFormat="1" ht="15.75">
      <c r="A31" s="229" t="s">
        <v>49</v>
      </c>
      <c r="B31" s="50" t="s">
        <v>16</v>
      </c>
      <c r="C31" s="113">
        <f>SUM(D31:Y31)</f>
        <v>4</v>
      </c>
      <c r="D31" s="223">
        <v>0</v>
      </c>
      <c r="E31" s="223">
        <v>0</v>
      </c>
      <c r="F31" s="223">
        <v>0</v>
      </c>
      <c r="G31" s="223">
        <v>2</v>
      </c>
      <c r="H31" s="223">
        <v>0</v>
      </c>
      <c r="I31" s="223">
        <v>2</v>
      </c>
      <c r="J31" s="223">
        <v>0</v>
      </c>
      <c r="K31" s="223">
        <v>0</v>
      </c>
      <c r="L31" s="223">
        <v>0</v>
      </c>
      <c r="M31" s="223">
        <v>0</v>
      </c>
      <c r="N31" s="223">
        <v>0</v>
      </c>
      <c r="O31" s="223">
        <v>0</v>
      </c>
      <c r="P31" s="223">
        <v>0</v>
      </c>
      <c r="Q31" s="223">
        <v>0</v>
      </c>
      <c r="R31" s="223">
        <v>0</v>
      </c>
      <c r="S31" s="223">
        <v>0</v>
      </c>
      <c r="T31" s="223">
        <v>0</v>
      </c>
      <c r="U31" s="223">
        <v>0</v>
      </c>
      <c r="V31" s="223">
        <v>0</v>
      </c>
      <c r="W31" s="223">
        <v>0</v>
      </c>
      <c r="X31" s="223">
        <v>0</v>
      </c>
      <c r="Y31" s="223">
        <v>0</v>
      </c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</row>
    <row r="32" spans="1:35" s="221" customFormat="1" ht="15.75">
      <c r="A32" s="229" t="s">
        <v>50</v>
      </c>
      <c r="B32" s="98" t="s">
        <v>126</v>
      </c>
      <c r="C32" s="113">
        <f>SUM(D32:Y32)</f>
        <v>19</v>
      </c>
      <c r="D32" s="223">
        <v>0</v>
      </c>
      <c r="E32" s="223">
        <v>0</v>
      </c>
      <c r="F32" s="223">
        <v>0</v>
      </c>
      <c r="G32" s="223">
        <v>0</v>
      </c>
      <c r="H32" s="223">
        <v>0</v>
      </c>
      <c r="I32" s="223">
        <v>2</v>
      </c>
      <c r="J32" s="223">
        <v>0</v>
      </c>
      <c r="K32" s="223">
        <v>0</v>
      </c>
      <c r="L32" s="223">
        <v>0</v>
      </c>
      <c r="M32" s="223">
        <v>1</v>
      </c>
      <c r="N32" s="223">
        <v>1</v>
      </c>
      <c r="O32" s="223">
        <v>0</v>
      </c>
      <c r="P32" s="223">
        <v>0</v>
      </c>
      <c r="Q32" s="223">
        <v>0</v>
      </c>
      <c r="R32" s="223">
        <v>0</v>
      </c>
      <c r="S32" s="223">
        <v>0</v>
      </c>
      <c r="T32" s="223">
        <v>0</v>
      </c>
      <c r="U32" s="223">
        <v>15</v>
      </c>
      <c r="V32" s="223">
        <v>0</v>
      </c>
      <c r="W32" s="223">
        <v>0</v>
      </c>
      <c r="X32" s="223">
        <v>0</v>
      </c>
      <c r="Y32" s="223">
        <v>0</v>
      </c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</row>
    <row r="33" spans="1:35" s="221" customFormat="1" ht="15.75">
      <c r="A33" s="229" t="s">
        <v>51</v>
      </c>
      <c r="B33" s="98" t="s">
        <v>127</v>
      </c>
      <c r="C33" s="113">
        <f>SUM(D33:Y33)</f>
        <v>18</v>
      </c>
      <c r="D33" s="223">
        <v>0</v>
      </c>
      <c r="E33" s="223">
        <v>0</v>
      </c>
      <c r="F33" s="223">
        <v>0</v>
      </c>
      <c r="G33" s="223">
        <v>0</v>
      </c>
      <c r="H33" s="223">
        <v>0</v>
      </c>
      <c r="I33" s="223">
        <v>1</v>
      </c>
      <c r="J33" s="223">
        <v>2</v>
      </c>
      <c r="K33" s="223">
        <v>0</v>
      </c>
      <c r="L33" s="223">
        <v>1</v>
      </c>
      <c r="M33" s="223">
        <v>1</v>
      </c>
      <c r="N33" s="223">
        <v>0</v>
      </c>
      <c r="O33" s="223">
        <v>0</v>
      </c>
      <c r="P33" s="223">
        <v>0</v>
      </c>
      <c r="Q33" s="223">
        <v>0</v>
      </c>
      <c r="R33" s="223">
        <v>3</v>
      </c>
      <c r="S33" s="223">
        <v>0</v>
      </c>
      <c r="T33" s="223">
        <v>4</v>
      </c>
      <c r="U33" s="223">
        <v>6</v>
      </c>
      <c r="V33" s="223">
        <v>0</v>
      </c>
      <c r="W33" s="223">
        <v>0</v>
      </c>
      <c r="X33" s="223">
        <v>0</v>
      </c>
      <c r="Y33" s="223">
        <v>0</v>
      </c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</row>
    <row r="34" spans="1:35" s="221" customFormat="1" ht="17.25" thickBot="1">
      <c r="A34" s="229" t="s">
        <v>67</v>
      </c>
      <c r="B34" s="99" t="s">
        <v>3</v>
      </c>
      <c r="C34" s="230">
        <f>SUM(C29:C33)</f>
        <v>55</v>
      </c>
      <c r="D34" s="84">
        <f t="shared" ref="D34:Y34" si="10">SUM(D29:D33)</f>
        <v>6</v>
      </c>
      <c r="E34" s="84">
        <f t="shared" si="10"/>
        <v>0</v>
      </c>
      <c r="F34" s="84">
        <f t="shared" si="10"/>
        <v>0</v>
      </c>
      <c r="G34" s="84">
        <f t="shared" si="10"/>
        <v>6</v>
      </c>
      <c r="H34" s="84">
        <f t="shared" si="10"/>
        <v>0</v>
      </c>
      <c r="I34" s="84">
        <f t="shared" si="10"/>
        <v>5</v>
      </c>
      <c r="J34" s="84">
        <f t="shared" si="10"/>
        <v>2</v>
      </c>
      <c r="K34" s="84">
        <f t="shared" si="10"/>
        <v>1</v>
      </c>
      <c r="L34" s="84">
        <f t="shared" si="10"/>
        <v>1</v>
      </c>
      <c r="M34" s="84">
        <f t="shared" si="10"/>
        <v>2</v>
      </c>
      <c r="N34" s="84">
        <f t="shared" si="10"/>
        <v>1</v>
      </c>
      <c r="O34" s="84">
        <f t="shared" si="10"/>
        <v>0</v>
      </c>
      <c r="P34" s="84">
        <f t="shared" si="10"/>
        <v>0</v>
      </c>
      <c r="Q34" s="84">
        <f t="shared" si="10"/>
        <v>1</v>
      </c>
      <c r="R34" s="84">
        <f t="shared" si="10"/>
        <v>3</v>
      </c>
      <c r="S34" s="84">
        <f t="shared" si="10"/>
        <v>0</v>
      </c>
      <c r="T34" s="84">
        <f t="shared" si="10"/>
        <v>4</v>
      </c>
      <c r="U34" s="84">
        <f t="shared" si="10"/>
        <v>23</v>
      </c>
      <c r="V34" s="84">
        <f t="shared" si="10"/>
        <v>0</v>
      </c>
      <c r="W34" s="84">
        <f t="shared" si="10"/>
        <v>0</v>
      </c>
      <c r="X34" s="84">
        <f t="shared" si="10"/>
        <v>0</v>
      </c>
      <c r="Y34" s="84">
        <f t="shared" si="10"/>
        <v>0</v>
      </c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</row>
    <row r="35" spans="1:35" ht="17.25" thickBot="1">
      <c r="A35" s="228" t="s">
        <v>41</v>
      </c>
      <c r="B35" s="35" t="s">
        <v>11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35" s="221" customFormat="1" ht="15.75">
      <c r="A36" s="229" t="s">
        <v>52</v>
      </c>
      <c r="B36" s="50" t="s">
        <v>14</v>
      </c>
      <c r="C36" s="113">
        <f>SUM(D36:Y36)</f>
        <v>22769</v>
      </c>
      <c r="D36" s="51">
        <v>13680</v>
      </c>
      <c r="E36" s="51">
        <v>0</v>
      </c>
      <c r="F36" s="51">
        <v>0</v>
      </c>
      <c r="G36" s="51">
        <v>5920</v>
      </c>
      <c r="H36" s="51">
        <v>0</v>
      </c>
      <c r="I36" s="51">
        <v>0</v>
      </c>
      <c r="J36" s="51">
        <v>0</v>
      </c>
      <c r="K36" s="51">
        <v>870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2299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</row>
    <row r="37" spans="1:35" s="221" customFormat="1" ht="15.75">
      <c r="A37" s="229" t="s">
        <v>53</v>
      </c>
      <c r="B37" s="50" t="s">
        <v>15</v>
      </c>
      <c r="C37" s="113">
        <f>SUM(D37:Y37)</f>
        <v>8715</v>
      </c>
      <c r="D37" s="51">
        <v>0</v>
      </c>
      <c r="E37" s="51">
        <v>0</v>
      </c>
      <c r="F37" s="51">
        <v>0</v>
      </c>
      <c r="G37" s="51">
        <v>1440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7275</v>
      </c>
      <c r="V37" s="51">
        <v>0</v>
      </c>
      <c r="W37" s="51">
        <v>0</v>
      </c>
      <c r="X37" s="51">
        <v>0</v>
      </c>
      <c r="Y37" s="51">
        <v>0</v>
      </c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</row>
    <row r="38" spans="1:35" s="221" customFormat="1" ht="15.75">
      <c r="A38" s="229" t="s">
        <v>54</v>
      </c>
      <c r="B38" s="50" t="s">
        <v>16</v>
      </c>
      <c r="C38" s="113">
        <f>SUM(D38:Y38)</f>
        <v>13785</v>
      </c>
      <c r="D38" s="51">
        <v>0</v>
      </c>
      <c r="E38" s="51">
        <v>0</v>
      </c>
      <c r="F38" s="51">
        <v>0</v>
      </c>
      <c r="G38" s="51">
        <v>9091</v>
      </c>
      <c r="H38" s="51">
        <v>0</v>
      </c>
      <c r="I38" s="51">
        <v>4694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</row>
    <row r="39" spans="1:35" s="221" customFormat="1" ht="15.75">
      <c r="A39" s="229" t="s">
        <v>55</v>
      </c>
      <c r="B39" s="98" t="s">
        <v>126</v>
      </c>
      <c r="C39" s="113">
        <f>SUM(D39:Y39)</f>
        <v>86262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7676</v>
      </c>
      <c r="J39" s="51">
        <v>0</v>
      </c>
      <c r="K39" s="51">
        <v>0</v>
      </c>
      <c r="L39" s="51">
        <v>0</v>
      </c>
      <c r="M39" s="51">
        <v>3797</v>
      </c>
      <c r="N39" s="51">
        <v>10230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64559</v>
      </c>
      <c r="V39" s="51">
        <v>0</v>
      </c>
      <c r="W39" s="51">
        <v>0</v>
      </c>
      <c r="X39" s="51">
        <v>0</v>
      </c>
      <c r="Y39" s="51">
        <v>0</v>
      </c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</row>
    <row r="40" spans="1:35" s="221" customFormat="1" ht="15.75">
      <c r="A40" s="229" t="s">
        <v>56</v>
      </c>
      <c r="B40" s="98" t="s">
        <v>127</v>
      </c>
      <c r="C40" s="113">
        <f>SUM(D40:Y40)</f>
        <v>141797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10475</v>
      </c>
      <c r="J40" s="51">
        <v>26508</v>
      </c>
      <c r="K40" s="51">
        <v>0</v>
      </c>
      <c r="L40" s="51">
        <v>15574</v>
      </c>
      <c r="M40" s="51">
        <v>1923</v>
      </c>
      <c r="N40" s="51">
        <v>0</v>
      </c>
      <c r="O40" s="51">
        <v>0</v>
      </c>
      <c r="P40" s="51">
        <v>0</v>
      </c>
      <c r="Q40" s="51">
        <v>0</v>
      </c>
      <c r="R40" s="51">
        <v>19179</v>
      </c>
      <c r="S40" s="51">
        <v>0</v>
      </c>
      <c r="T40" s="51">
        <v>22337</v>
      </c>
      <c r="U40" s="51">
        <v>45801</v>
      </c>
      <c r="V40" s="51">
        <v>0</v>
      </c>
      <c r="W40" s="51">
        <v>0</v>
      </c>
      <c r="X40" s="51">
        <v>0</v>
      </c>
      <c r="Y40" s="51">
        <v>0</v>
      </c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</row>
    <row r="41" spans="1:35" s="221" customFormat="1" ht="17.25" thickBot="1">
      <c r="A41" s="229" t="s">
        <v>68</v>
      </c>
      <c r="B41" s="99" t="s">
        <v>3</v>
      </c>
      <c r="C41" s="230">
        <f>SUM(C36:C40)</f>
        <v>273328</v>
      </c>
      <c r="D41" s="51">
        <f>SUM(D36:D40)</f>
        <v>13680</v>
      </c>
      <c r="E41" s="51">
        <f>SUM(E36:E40)</f>
        <v>0</v>
      </c>
      <c r="F41" s="51">
        <f>SUM(F36:F40)</f>
        <v>0</v>
      </c>
      <c r="G41" s="51">
        <f t="shared" ref="G41:U41" si="11">SUM(G36:G40)</f>
        <v>16451</v>
      </c>
      <c r="H41" s="51">
        <f>SUM(H36:H40)</f>
        <v>0</v>
      </c>
      <c r="I41" s="51">
        <f>SUM(I36:I40)</f>
        <v>22845</v>
      </c>
      <c r="J41" s="51">
        <f t="shared" si="11"/>
        <v>26508</v>
      </c>
      <c r="K41" s="51">
        <f t="shared" si="11"/>
        <v>870</v>
      </c>
      <c r="L41" s="51">
        <f t="shared" si="11"/>
        <v>15574</v>
      </c>
      <c r="M41" s="51">
        <f>SUM(M36:M40)</f>
        <v>5720</v>
      </c>
      <c r="N41" s="51">
        <f t="shared" si="11"/>
        <v>10230</v>
      </c>
      <c r="O41" s="51">
        <f t="shared" si="11"/>
        <v>0</v>
      </c>
      <c r="P41" s="51">
        <f t="shared" si="11"/>
        <v>0</v>
      </c>
      <c r="Q41" s="51">
        <f t="shared" si="11"/>
        <v>2299</v>
      </c>
      <c r="R41" s="51">
        <f t="shared" si="11"/>
        <v>19179</v>
      </c>
      <c r="S41" s="51">
        <f t="shared" si="11"/>
        <v>0</v>
      </c>
      <c r="T41" s="51">
        <f>SUM(T36:T40)</f>
        <v>22337</v>
      </c>
      <c r="U41" s="51">
        <f t="shared" si="11"/>
        <v>117635</v>
      </c>
      <c r="V41" s="51">
        <f>SUM(V36:V40)</f>
        <v>0</v>
      </c>
      <c r="W41" s="51">
        <f>SUM(W36:W40)</f>
        <v>0</v>
      </c>
      <c r="X41" s="51">
        <f>SUM(X36:X40)</f>
        <v>0</v>
      </c>
      <c r="Y41" s="51">
        <f>SUM(Y36:Y40)</f>
        <v>0</v>
      </c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</row>
    <row r="42" spans="1:35" ht="17.25" thickBot="1">
      <c r="A42" s="228" t="s">
        <v>42</v>
      </c>
      <c r="B42" s="35" t="s">
        <v>29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35" s="221" customFormat="1" ht="15.75">
      <c r="A43" s="229" t="s">
        <v>57</v>
      </c>
      <c r="B43" s="50" t="s">
        <v>14</v>
      </c>
      <c r="C43" s="113">
        <f>SUM(D43:Y43)</f>
        <v>92084</v>
      </c>
      <c r="D43" s="51">
        <v>38337</v>
      </c>
      <c r="E43" s="51">
        <v>0</v>
      </c>
      <c r="F43" s="51">
        <v>0</v>
      </c>
      <c r="G43" s="51">
        <v>37016</v>
      </c>
      <c r="H43" s="51">
        <v>0</v>
      </c>
      <c r="I43" s="51">
        <v>0</v>
      </c>
      <c r="J43" s="51">
        <v>0</v>
      </c>
      <c r="K43" s="51">
        <v>12011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4720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</row>
    <row r="44" spans="1:35" s="221" customFormat="1" ht="15.75">
      <c r="A44" s="229" t="s">
        <v>58</v>
      </c>
      <c r="B44" s="50" t="s">
        <v>15</v>
      </c>
      <c r="C44" s="113">
        <f>SUM(D44:Y44)</f>
        <v>35202</v>
      </c>
      <c r="D44" s="51">
        <v>0</v>
      </c>
      <c r="E44" s="51">
        <v>0</v>
      </c>
      <c r="F44" s="51">
        <v>0</v>
      </c>
      <c r="G44" s="51">
        <v>6979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28223</v>
      </c>
      <c r="V44" s="51">
        <v>0</v>
      </c>
      <c r="W44" s="51">
        <v>0</v>
      </c>
      <c r="X44" s="51">
        <v>0</v>
      </c>
      <c r="Y44" s="51">
        <v>0</v>
      </c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</row>
    <row r="45" spans="1:35" s="221" customFormat="1" ht="15.75">
      <c r="A45" s="229" t="s">
        <v>59</v>
      </c>
      <c r="B45" s="50" t="s">
        <v>16</v>
      </c>
      <c r="C45" s="113">
        <f>SUM(D45:Y45)</f>
        <v>32335</v>
      </c>
      <c r="D45" s="51">
        <v>0</v>
      </c>
      <c r="E45" s="51">
        <v>0</v>
      </c>
      <c r="F45" s="51">
        <v>0</v>
      </c>
      <c r="G45" s="51">
        <v>27641</v>
      </c>
      <c r="H45" s="51">
        <v>0</v>
      </c>
      <c r="I45" s="51">
        <v>4694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</row>
    <row r="46" spans="1:35" s="221" customFormat="1" ht="15.75">
      <c r="A46" s="229" t="s">
        <v>60</v>
      </c>
      <c r="B46" s="98" t="s">
        <v>126</v>
      </c>
      <c r="C46" s="113">
        <f>SUM(D46:Y46)</f>
        <v>94183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7676</v>
      </c>
      <c r="J46" s="51">
        <v>0</v>
      </c>
      <c r="K46" s="51">
        <v>0</v>
      </c>
      <c r="L46" s="51">
        <v>0</v>
      </c>
      <c r="M46" s="51">
        <v>3797</v>
      </c>
      <c r="N46" s="51">
        <v>18151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64559</v>
      </c>
      <c r="V46" s="51">
        <v>0</v>
      </c>
      <c r="W46" s="51">
        <v>0</v>
      </c>
      <c r="X46" s="51">
        <v>0</v>
      </c>
      <c r="Y46" s="51">
        <v>0</v>
      </c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</row>
    <row r="47" spans="1:35" s="221" customFormat="1" ht="15.75">
      <c r="A47" s="229" t="s">
        <v>61</v>
      </c>
      <c r="B47" s="98" t="s">
        <v>127</v>
      </c>
      <c r="C47" s="113">
        <f>SUM(D47:Y47)</f>
        <v>141797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10475</v>
      </c>
      <c r="J47" s="51">
        <v>26508</v>
      </c>
      <c r="K47" s="51">
        <v>0</v>
      </c>
      <c r="L47" s="51">
        <v>15574</v>
      </c>
      <c r="M47" s="51">
        <v>1923</v>
      </c>
      <c r="N47" s="51">
        <v>0</v>
      </c>
      <c r="O47" s="51">
        <v>0</v>
      </c>
      <c r="P47" s="51">
        <v>0</v>
      </c>
      <c r="Q47" s="51">
        <v>0</v>
      </c>
      <c r="R47" s="51">
        <v>19179</v>
      </c>
      <c r="S47" s="51">
        <v>0</v>
      </c>
      <c r="T47" s="51">
        <v>22337</v>
      </c>
      <c r="U47" s="51">
        <v>45801</v>
      </c>
      <c r="V47" s="51">
        <v>0</v>
      </c>
      <c r="W47" s="51">
        <v>0</v>
      </c>
      <c r="X47" s="51">
        <v>0</v>
      </c>
      <c r="Y47" s="51">
        <v>0</v>
      </c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</row>
    <row r="48" spans="1:35" s="221" customFormat="1" ht="17.25" thickBot="1">
      <c r="A48" s="229" t="s">
        <v>69</v>
      </c>
      <c r="B48" s="99" t="s">
        <v>3</v>
      </c>
      <c r="C48" s="230">
        <f>SUM(C43:C47)</f>
        <v>395601</v>
      </c>
      <c r="D48" s="51">
        <f>SUM(D43:D47)</f>
        <v>38337</v>
      </c>
      <c r="E48" s="51">
        <f>SUM(E43:E47)</f>
        <v>0</v>
      </c>
      <c r="F48" s="51">
        <f>SUM(F43:F47)</f>
        <v>0</v>
      </c>
      <c r="G48" s="51">
        <f t="shared" ref="G48:U48" si="12">SUM(G43:G47)</f>
        <v>71636</v>
      </c>
      <c r="H48" s="51">
        <f t="shared" ref="H48" si="13">SUM(H43:H47)</f>
        <v>0</v>
      </c>
      <c r="I48" s="51">
        <f t="shared" si="12"/>
        <v>22845</v>
      </c>
      <c r="J48" s="51">
        <f t="shared" si="12"/>
        <v>26508</v>
      </c>
      <c r="K48" s="51">
        <f t="shared" si="12"/>
        <v>12011</v>
      </c>
      <c r="L48" s="51">
        <f t="shared" si="12"/>
        <v>15574</v>
      </c>
      <c r="M48" s="51">
        <f>SUM(M43:M47)</f>
        <v>5720</v>
      </c>
      <c r="N48" s="51">
        <f t="shared" si="12"/>
        <v>18151</v>
      </c>
      <c r="O48" s="51">
        <f t="shared" si="12"/>
        <v>0</v>
      </c>
      <c r="P48" s="51">
        <f t="shared" si="12"/>
        <v>0</v>
      </c>
      <c r="Q48" s="51">
        <f t="shared" si="12"/>
        <v>4720</v>
      </c>
      <c r="R48" s="51">
        <f t="shared" si="12"/>
        <v>19179</v>
      </c>
      <c r="S48" s="51">
        <f t="shared" si="12"/>
        <v>0</v>
      </c>
      <c r="T48" s="51">
        <f>SUM(T43:T47)</f>
        <v>22337</v>
      </c>
      <c r="U48" s="51">
        <f t="shared" si="12"/>
        <v>138583</v>
      </c>
      <c r="V48" s="51">
        <f>SUM(V43:V47)</f>
        <v>0</v>
      </c>
      <c r="W48" s="51">
        <f>SUM(W43:W47)</f>
        <v>0</v>
      </c>
      <c r="X48" s="51">
        <f>SUM(X43:X47)</f>
        <v>0</v>
      </c>
      <c r="Y48" s="51">
        <f>SUM(Y43:Y47)</f>
        <v>0</v>
      </c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</row>
    <row r="49" spans="1:35" ht="17.25" thickBot="1">
      <c r="A49" s="228" t="s">
        <v>43</v>
      </c>
      <c r="B49" s="35" t="s">
        <v>30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35" s="221" customFormat="1" ht="15.75">
      <c r="A50" s="229" t="s">
        <v>62</v>
      </c>
      <c r="B50" s="50" t="s">
        <v>14</v>
      </c>
      <c r="C50" s="231">
        <f t="shared" ref="C50:D54" si="14">C43/C$13%</f>
        <v>8.4612833207940316E-2</v>
      </c>
      <c r="D50" s="231">
        <f t="shared" si="14"/>
        <v>1.2573478117845078</v>
      </c>
      <c r="E50" s="231">
        <f t="shared" ref="E50:W50" si="15">E43/E$13%</f>
        <v>0</v>
      </c>
      <c r="F50" s="231">
        <f t="shared" si="15"/>
        <v>0</v>
      </c>
      <c r="G50" s="231">
        <f t="shared" si="15"/>
        <v>0.3445753171585122</v>
      </c>
      <c r="H50" s="231">
        <f t="shared" ref="H50" si="16">H43/H$13%</f>
        <v>0</v>
      </c>
      <c r="I50" s="231">
        <f t="shared" si="15"/>
        <v>0</v>
      </c>
      <c r="J50" s="231">
        <f t="shared" si="15"/>
        <v>0</v>
      </c>
      <c r="K50" s="231">
        <f t="shared" si="15"/>
        <v>1.9546544894724338</v>
      </c>
      <c r="L50" s="231">
        <f t="shared" si="15"/>
        <v>0</v>
      </c>
      <c r="M50" s="231">
        <f t="shared" si="15"/>
        <v>0</v>
      </c>
      <c r="N50" s="231">
        <f t="shared" si="15"/>
        <v>0</v>
      </c>
      <c r="O50" s="231">
        <f t="shared" si="15"/>
        <v>0</v>
      </c>
      <c r="P50" s="231">
        <f t="shared" si="15"/>
        <v>0</v>
      </c>
      <c r="Q50" s="231">
        <f t="shared" si="15"/>
        <v>5.4628655924419872E-2</v>
      </c>
      <c r="R50" s="231">
        <f t="shared" si="15"/>
        <v>0</v>
      </c>
      <c r="S50" s="231">
        <f t="shared" si="15"/>
        <v>0</v>
      </c>
      <c r="T50" s="231">
        <f t="shared" si="15"/>
        <v>0</v>
      </c>
      <c r="U50" s="231">
        <f t="shared" si="15"/>
        <v>0</v>
      </c>
      <c r="V50" s="231">
        <f t="shared" si="15"/>
        <v>0</v>
      </c>
      <c r="W50" s="231">
        <f t="shared" si="15"/>
        <v>0</v>
      </c>
      <c r="X50" s="231">
        <v>0</v>
      </c>
      <c r="Y50" s="231">
        <f>Y43/Y$13%</f>
        <v>0</v>
      </c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</row>
    <row r="51" spans="1:35" s="221" customFormat="1" ht="15.75">
      <c r="A51" s="229" t="s">
        <v>63</v>
      </c>
      <c r="B51" s="50" t="s">
        <v>15</v>
      </c>
      <c r="C51" s="231">
        <f t="shared" si="14"/>
        <v>3.2345911934602269E-2</v>
      </c>
      <c r="D51" s="231">
        <f t="shared" si="14"/>
        <v>0</v>
      </c>
      <c r="E51" s="231">
        <f t="shared" ref="E51:W51" si="17">E44/E$13%</f>
        <v>0</v>
      </c>
      <c r="F51" s="231">
        <f t="shared" si="17"/>
        <v>0</v>
      </c>
      <c r="G51" s="231">
        <f t="shared" si="17"/>
        <v>6.4966261574704351E-2</v>
      </c>
      <c r="H51" s="231">
        <f t="shared" ref="H51" si="18">H44/H$13%</f>
        <v>0</v>
      </c>
      <c r="I51" s="231">
        <f t="shared" si="17"/>
        <v>0</v>
      </c>
      <c r="J51" s="231">
        <f t="shared" si="17"/>
        <v>0</v>
      </c>
      <c r="K51" s="231">
        <f t="shared" si="17"/>
        <v>0</v>
      </c>
      <c r="L51" s="231">
        <f t="shared" si="17"/>
        <v>0</v>
      </c>
      <c r="M51" s="231">
        <f t="shared" si="17"/>
        <v>0</v>
      </c>
      <c r="N51" s="231">
        <f t="shared" si="17"/>
        <v>0</v>
      </c>
      <c r="O51" s="231">
        <f t="shared" si="17"/>
        <v>0</v>
      </c>
      <c r="P51" s="231">
        <f t="shared" si="17"/>
        <v>0</v>
      </c>
      <c r="Q51" s="231">
        <f t="shared" si="17"/>
        <v>0</v>
      </c>
      <c r="R51" s="231">
        <f t="shared" si="17"/>
        <v>0</v>
      </c>
      <c r="S51" s="231">
        <f t="shared" si="17"/>
        <v>0</v>
      </c>
      <c r="T51" s="231">
        <f t="shared" si="17"/>
        <v>0</v>
      </c>
      <c r="U51" s="231">
        <f t="shared" si="17"/>
        <v>0.69419779238067314</v>
      </c>
      <c r="V51" s="231">
        <f t="shared" si="17"/>
        <v>0</v>
      </c>
      <c r="W51" s="231">
        <f t="shared" si="17"/>
        <v>0</v>
      </c>
      <c r="X51" s="231">
        <v>0</v>
      </c>
      <c r="Y51" s="231">
        <f>Y44/Y$13%</f>
        <v>0</v>
      </c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</row>
    <row r="52" spans="1:35" s="221" customFormat="1" ht="15.75">
      <c r="A52" s="229" t="s">
        <v>64</v>
      </c>
      <c r="B52" s="50" t="s">
        <v>16</v>
      </c>
      <c r="C52" s="231">
        <f t="shared" si="14"/>
        <v>2.971152384538845E-2</v>
      </c>
      <c r="D52" s="231">
        <f t="shared" si="14"/>
        <v>0</v>
      </c>
      <c r="E52" s="231">
        <f t="shared" ref="E52:W52" si="19">E45/E$13%</f>
        <v>0</v>
      </c>
      <c r="F52" s="231">
        <f t="shared" si="19"/>
        <v>0</v>
      </c>
      <c r="G52" s="231">
        <f t="shared" si="19"/>
        <v>0.2573051205310794</v>
      </c>
      <c r="H52" s="231">
        <f t="shared" ref="H52" si="20">H45/H$13%</f>
        <v>0</v>
      </c>
      <c r="I52" s="231">
        <f t="shared" si="19"/>
        <v>0.13155468263483794</v>
      </c>
      <c r="J52" s="231">
        <f t="shared" si="19"/>
        <v>0</v>
      </c>
      <c r="K52" s="231">
        <f t="shared" si="19"/>
        <v>0</v>
      </c>
      <c r="L52" s="231">
        <f t="shared" si="19"/>
        <v>0</v>
      </c>
      <c r="M52" s="231">
        <f t="shared" si="19"/>
        <v>0</v>
      </c>
      <c r="N52" s="231">
        <f t="shared" si="19"/>
        <v>0</v>
      </c>
      <c r="O52" s="231">
        <f t="shared" si="19"/>
        <v>0</v>
      </c>
      <c r="P52" s="231">
        <f t="shared" si="19"/>
        <v>0</v>
      </c>
      <c r="Q52" s="231">
        <f t="shared" si="19"/>
        <v>0</v>
      </c>
      <c r="R52" s="231">
        <f t="shared" si="19"/>
        <v>0</v>
      </c>
      <c r="S52" s="231">
        <f t="shared" si="19"/>
        <v>0</v>
      </c>
      <c r="T52" s="231">
        <f t="shared" si="19"/>
        <v>0</v>
      </c>
      <c r="U52" s="231">
        <f t="shared" si="19"/>
        <v>0</v>
      </c>
      <c r="V52" s="231">
        <f t="shared" si="19"/>
        <v>0</v>
      </c>
      <c r="W52" s="231">
        <f t="shared" si="19"/>
        <v>0</v>
      </c>
      <c r="X52" s="231">
        <v>0</v>
      </c>
      <c r="Y52" s="231">
        <f>Y45/Y$13%</f>
        <v>0</v>
      </c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</row>
    <row r="53" spans="1:35" s="221" customFormat="1" ht="15.75">
      <c r="A53" s="229" t="s">
        <v>65</v>
      </c>
      <c r="B53" s="98" t="s">
        <v>126</v>
      </c>
      <c r="C53" s="231">
        <f t="shared" si="14"/>
        <v>8.6541532405449845E-2</v>
      </c>
      <c r="D53" s="231">
        <f t="shared" si="14"/>
        <v>0</v>
      </c>
      <c r="E53" s="231">
        <f t="shared" ref="E53:W53" si="21">E46/E$13%</f>
        <v>0</v>
      </c>
      <c r="F53" s="231">
        <f t="shared" si="21"/>
        <v>0</v>
      </c>
      <c r="G53" s="231">
        <f t="shared" si="21"/>
        <v>0</v>
      </c>
      <c r="H53" s="231">
        <f t="shared" ref="H53" si="22">H46/H$13%</f>
        <v>0</v>
      </c>
      <c r="I53" s="231">
        <f t="shared" si="21"/>
        <v>0.21512862034619001</v>
      </c>
      <c r="J53" s="231">
        <f t="shared" si="21"/>
        <v>0</v>
      </c>
      <c r="K53" s="231">
        <f t="shared" si="21"/>
        <v>0</v>
      </c>
      <c r="L53" s="231">
        <f t="shared" si="21"/>
        <v>0</v>
      </c>
      <c r="M53" s="231">
        <f t="shared" si="21"/>
        <v>66.38111888111888</v>
      </c>
      <c r="N53" s="231">
        <f t="shared" si="21"/>
        <v>0.52196563441068011</v>
      </c>
      <c r="O53" s="231">
        <f t="shared" si="21"/>
        <v>0</v>
      </c>
      <c r="P53" s="231">
        <f t="shared" si="21"/>
        <v>0</v>
      </c>
      <c r="Q53" s="231">
        <f t="shared" si="21"/>
        <v>0</v>
      </c>
      <c r="R53" s="231">
        <f t="shared" si="21"/>
        <v>0</v>
      </c>
      <c r="S53" s="231">
        <f t="shared" si="21"/>
        <v>0</v>
      </c>
      <c r="T53" s="231">
        <f t="shared" si="21"/>
        <v>0</v>
      </c>
      <c r="U53" s="231">
        <f t="shared" si="21"/>
        <v>1.5879500860398923</v>
      </c>
      <c r="V53" s="231">
        <f t="shared" si="21"/>
        <v>0</v>
      </c>
      <c r="W53" s="231">
        <f t="shared" si="21"/>
        <v>0</v>
      </c>
      <c r="X53" s="231">
        <v>0</v>
      </c>
      <c r="Y53" s="231">
        <f>Y46/Y$13%</f>
        <v>0</v>
      </c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</row>
    <row r="54" spans="1:35" s="221" customFormat="1" ht="16.5" thickBot="1">
      <c r="A54" s="229" t="s">
        <v>66</v>
      </c>
      <c r="B54" s="98" t="s">
        <v>127</v>
      </c>
      <c r="C54" s="231">
        <f t="shared" si="14"/>
        <v>0.13029240595962721</v>
      </c>
      <c r="D54" s="231">
        <f t="shared" si="14"/>
        <v>0</v>
      </c>
      <c r="E54" s="231">
        <f t="shared" ref="E54:W54" si="23">E47/E$13%</f>
        <v>0</v>
      </c>
      <c r="F54" s="231">
        <f t="shared" si="23"/>
        <v>0</v>
      </c>
      <c r="G54" s="231">
        <f t="shared" si="23"/>
        <v>0</v>
      </c>
      <c r="H54" s="231">
        <f t="shared" ref="H54" si="24">H47/H$13%</f>
        <v>0</v>
      </c>
      <c r="I54" s="231">
        <f t="shared" si="23"/>
        <v>0.29357377515976296</v>
      </c>
      <c r="J54" s="231">
        <f t="shared" si="23"/>
        <v>0.89388835702659042</v>
      </c>
      <c r="K54" s="231">
        <f t="shared" si="23"/>
        <v>0</v>
      </c>
      <c r="L54" s="231">
        <f t="shared" si="23"/>
        <v>0.39749141924905923</v>
      </c>
      <c r="M54" s="231">
        <f t="shared" si="23"/>
        <v>33.61888111888112</v>
      </c>
      <c r="N54" s="231">
        <f t="shared" si="23"/>
        <v>0</v>
      </c>
      <c r="O54" s="231">
        <f t="shared" si="23"/>
        <v>0</v>
      </c>
      <c r="P54" s="231">
        <f t="shared" si="23"/>
        <v>0</v>
      </c>
      <c r="Q54" s="231">
        <f t="shared" si="23"/>
        <v>0</v>
      </c>
      <c r="R54" s="231">
        <f t="shared" si="23"/>
        <v>0.27672928750757508</v>
      </c>
      <c r="S54" s="231">
        <f t="shared" si="23"/>
        <v>0</v>
      </c>
      <c r="T54" s="231">
        <f t="shared" si="23"/>
        <v>3.2621807847226481</v>
      </c>
      <c r="U54" s="231">
        <f t="shared" si="23"/>
        <v>1.1265617790039051</v>
      </c>
      <c r="V54" s="231">
        <f t="shared" si="23"/>
        <v>0</v>
      </c>
      <c r="W54" s="231">
        <f t="shared" si="23"/>
        <v>0</v>
      </c>
      <c r="X54" s="231">
        <v>0</v>
      </c>
      <c r="Y54" s="231">
        <f>Y47/Y$13%</f>
        <v>0</v>
      </c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</row>
    <row r="55" spans="1:35" ht="17.25" thickBot="1">
      <c r="A55" s="15">
        <v>6</v>
      </c>
      <c r="B55" s="35" t="s">
        <v>39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35" s="221" customFormat="1" ht="15.75">
      <c r="A56" s="237" t="s">
        <v>70</v>
      </c>
      <c r="B56" s="100" t="s">
        <v>31</v>
      </c>
      <c r="C56" s="113">
        <f>SUM(D56:Y56)</f>
        <v>4188</v>
      </c>
      <c r="D56" s="53">
        <v>108</v>
      </c>
      <c r="E56" s="53">
        <v>330</v>
      </c>
      <c r="F56" s="53">
        <v>180</v>
      </c>
      <c r="G56" s="53">
        <v>363</v>
      </c>
      <c r="H56" s="53">
        <v>289</v>
      </c>
      <c r="I56" s="53">
        <v>98</v>
      </c>
      <c r="J56" s="53">
        <v>128</v>
      </c>
      <c r="K56" s="53">
        <v>0</v>
      </c>
      <c r="L56" s="53">
        <v>169</v>
      </c>
      <c r="M56" s="53">
        <v>0</v>
      </c>
      <c r="N56" s="53">
        <v>122</v>
      </c>
      <c r="O56" s="53">
        <v>207</v>
      </c>
      <c r="P56" s="53">
        <v>190</v>
      </c>
      <c r="Q56" s="53">
        <v>340</v>
      </c>
      <c r="R56" s="53">
        <v>303</v>
      </c>
      <c r="S56" s="53">
        <v>135</v>
      </c>
      <c r="T56" s="53">
        <v>22</v>
      </c>
      <c r="U56" s="53">
        <v>170</v>
      </c>
      <c r="V56" s="53">
        <v>395</v>
      </c>
      <c r="W56" s="53">
        <v>196</v>
      </c>
      <c r="X56" s="53">
        <v>218</v>
      </c>
      <c r="Y56" s="53">
        <v>225</v>
      </c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</row>
    <row r="57" spans="1:35" s="221" customFormat="1" ht="16.5" thickBot="1">
      <c r="A57" s="237" t="s">
        <v>71</v>
      </c>
      <c r="B57" s="101" t="s">
        <v>19</v>
      </c>
      <c r="C57" s="113">
        <f>SUM(D57:Y57)</f>
        <v>102266000</v>
      </c>
      <c r="D57" s="53">
        <v>2580000</v>
      </c>
      <c r="E57" s="53">
        <v>9145000</v>
      </c>
      <c r="F57" s="53">
        <v>4840000</v>
      </c>
      <c r="G57" s="53">
        <v>8929000</v>
      </c>
      <c r="H57" s="53">
        <v>7665000</v>
      </c>
      <c r="I57" s="53">
        <v>2290000</v>
      </c>
      <c r="J57" s="53">
        <v>3265000</v>
      </c>
      <c r="K57" s="53">
        <v>0</v>
      </c>
      <c r="L57" s="53">
        <v>4187000</v>
      </c>
      <c r="M57" s="53">
        <v>0</v>
      </c>
      <c r="N57" s="53">
        <v>3090000</v>
      </c>
      <c r="O57" s="53">
        <v>5455000</v>
      </c>
      <c r="P57" s="53">
        <v>4671000</v>
      </c>
      <c r="Q57" s="53">
        <v>8639000</v>
      </c>
      <c r="R57" s="53">
        <v>7456000</v>
      </c>
      <c r="S57" s="53">
        <v>2427000</v>
      </c>
      <c r="T57" s="53">
        <v>530000</v>
      </c>
      <c r="U57" s="53">
        <v>4481000</v>
      </c>
      <c r="V57" s="53">
        <v>7901000</v>
      </c>
      <c r="W57" s="53">
        <v>4666000</v>
      </c>
      <c r="X57" s="53">
        <v>5209000</v>
      </c>
      <c r="Y57" s="53">
        <v>4840000</v>
      </c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</row>
    <row r="58" spans="1:35" ht="17.25" thickBot="1">
      <c r="A58" s="15">
        <v>7</v>
      </c>
      <c r="B58" s="66" t="s">
        <v>44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35" s="221" customFormat="1" ht="15.75">
      <c r="A59" s="49">
        <v>7.1</v>
      </c>
      <c r="B59" s="100" t="s">
        <v>45</v>
      </c>
      <c r="C59" s="232">
        <f>SUM(D59:Y59)</f>
        <v>65518667</v>
      </c>
      <c r="D59" s="53">
        <v>951324</v>
      </c>
      <c r="E59" s="53">
        <v>9401726</v>
      </c>
      <c r="F59" s="53">
        <v>5073354</v>
      </c>
      <c r="G59" s="53">
        <v>10683364</v>
      </c>
      <c r="H59" s="53">
        <v>287415</v>
      </c>
      <c r="I59" s="53">
        <v>3541518</v>
      </c>
      <c r="J59" s="53">
        <v>368984</v>
      </c>
      <c r="K59" s="53">
        <v>230164</v>
      </c>
      <c r="L59" s="53">
        <v>1935260</v>
      </c>
      <c r="M59" s="53">
        <v>1923</v>
      </c>
      <c r="N59" s="53">
        <v>541701</v>
      </c>
      <c r="O59" s="53">
        <v>886259</v>
      </c>
      <c r="P59" s="53">
        <v>933991</v>
      </c>
      <c r="Q59" s="53">
        <v>527708</v>
      </c>
      <c r="R59" s="53">
        <v>4493385</v>
      </c>
      <c r="S59" s="53">
        <v>1164359</v>
      </c>
      <c r="T59" s="53">
        <v>184455</v>
      </c>
      <c r="U59" s="53">
        <v>4022043</v>
      </c>
      <c r="V59" s="53">
        <v>5643722</v>
      </c>
      <c r="W59" s="53">
        <v>5101881</v>
      </c>
      <c r="X59" s="53">
        <v>4855790</v>
      </c>
      <c r="Y59" s="53">
        <v>4688341</v>
      </c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</row>
    <row r="60" spans="1:35" s="221" customFormat="1" ht="15.75">
      <c r="A60" s="49">
        <v>7.2</v>
      </c>
      <c r="B60" s="50" t="s">
        <v>46</v>
      </c>
      <c r="C60" s="232">
        <f>SUM(D60:Y60)</f>
        <v>43311160</v>
      </c>
      <c r="D60" s="53">
        <v>2097713</v>
      </c>
      <c r="E60" s="53">
        <v>166340</v>
      </c>
      <c r="F60" s="53">
        <v>23045</v>
      </c>
      <c r="G60" s="53">
        <v>59135</v>
      </c>
      <c r="H60" s="53">
        <v>6982877</v>
      </c>
      <c r="I60" s="53">
        <v>26580</v>
      </c>
      <c r="J60" s="53">
        <v>2596487</v>
      </c>
      <c r="K60" s="53">
        <v>384318</v>
      </c>
      <c r="L60" s="53">
        <v>1982812</v>
      </c>
      <c r="M60" s="53">
        <v>3797</v>
      </c>
      <c r="N60" s="53">
        <v>2935731</v>
      </c>
      <c r="O60" s="53">
        <v>5037860</v>
      </c>
      <c r="P60" s="53">
        <v>4015215</v>
      </c>
      <c r="Q60" s="53">
        <v>8112446</v>
      </c>
      <c r="R60" s="53">
        <v>2437215</v>
      </c>
      <c r="S60" s="53">
        <v>1521582</v>
      </c>
      <c r="T60" s="53">
        <v>500271</v>
      </c>
      <c r="U60" s="53">
        <v>43513</v>
      </c>
      <c r="V60" s="53">
        <v>2403379</v>
      </c>
      <c r="W60" s="53">
        <v>143745</v>
      </c>
      <c r="X60" s="53">
        <v>1197143</v>
      </c>
      <c r="Y60" s="53">
        <v>639956</v>
      </c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</row>
    <row r="61" spans="1:35" s="221" customFormat="1" ht="15.75">
      <c r="A61" s="49">
        <v>7.3</v>
      </c>
      <c r="B61" s="84" t="s">
        <v>161</v>
      </c>
      <c r="C61" s="232">
        <f>SUM(D61:Y61)</f>
        <v>4839</v>
      </c>
      <c r="D61" s="53">
        <v>47</v>
      </c>
      <c r="E61" s="53">
        <v>683</v>
      </c>
      <c r="F61" s="53">
        <v>351</v>
      </c>
      <c r="G61" s="53">
        <v>711</v>
      </c>
      <c r="H61" s="53">
        <v>45</v>
      </c>
      <c r="I61" s="53">
        <v>224</v>
      </c>
      <c r="J61" s="53">
        <v>37</v>
      </c>
      <c r="K61" s="53">
        <v>50</v>
      </c>
      <c r="L61" s="53">
        <v>111</v>
      </c>
      <c r="M61" s="53">
        <v>1</v>
      </c>
      <c r="N61" s="53">
        <v>24</v>
      </c>
      <c r="O61" s="53">
        <v>45</v>
      </c>
      <c r="P61" s="53">
        <v>54</v>
      </c>
      <c r="Q61" s="53">
        <v>31</v>
      </c>
      <c r="R61" s="53">
        <v>338</v>
      </c>
      <c r="S61" s="53">
        <v>155</v>
      </c>
      <c r="T61" s="53">
        <v>22</v>
      </c>
      <c r="U61" s="53">
        <v>259</v>
      </c>
      <c r="V61" s="53">
        <v>523</v>
      </c>
      <c r="W61" s="53">
        <v>429</v>
      </c>
      <c r="X61" s="53">
        <v>338</v>
      </c>
      <c r="Y61" s="53">
        <v>361</v>
      </c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</row>
    <row r="62" spans="1:35" s="221" customFormat="1" ht="15.75">
      <c r="A62" s="49">
        <v>7.4</v>
      </c>
      <c r="B62" s="84" t="s">
        <v>162</v>
      </c>
      <c r="C62" s="232">
        <f>SUM(D62:Y62)</f>
        <v>3139</v>
      </c>
      <c r="D62" s="53">
        <v>130</v>
      </c>
      <c r="E62" s="53">
        <v>24</v>
      </c>
      <c r="F62" s="53">
        <v>1</v>
      </c>
      <c r="G62" s="53">
        <v>3</v>
      </c>
      <c r="H62" s="53">
        <v>441</v>
      </c>
      <c r="I62" s="53">
        <v>5</v>
      </c>
      <c r="J62" s="53">
        <v>166</v>
      </c>
      <c r="K62" s="53">
        <v>77</v>
      </c>
      <c r="L62" s="53">
        <v>122</v>
      </c>
      <c r="M62" s="53">
        <v>1</v>
      </c>
      <c r="N62" s="53">
        <v>250</v>
      </c>
      <c r="O62" s="53">
        <v>361</v>
      </c>
      <c r="P62" s="53">
        <v>258</v>
      </c>
      <c r="Q62" s="53">
        <v>516</v>
      </c>
      <c r="R62" s="53">
        <v>150</v>
      </c>
      <c r="S62" s="53">
        <v>170</v>
      </c>
      <c r="T62" s="53">
        <v>50</v>
      </c>
      <c r="U62" s="53">
        <v>10</v>
      </c>
      <c r="V62" s="53">
        <v>201</v>
      </c>
      <c r="W62" s="53">
        <v>51</v>
      </c>
      <c r="X62" s="53">
        <v>90</v>
      </c>
      <c r="Y62" s="53">
        <v>62</v>
      </c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</row>
    <row r="63" spans="1:35" s="221" customFormat="1" ht="15.75">
      <c r="A63" s="49">
        <v>7.5</v>
      </c>
      <c r="B63" s="84" t="s">
        <v>163</v>
      </c>
      <c r="C63" s="232">
        <f t="shared" ref="C63:C70" si="25">SUM(D63:Y63)</f>
        <v>7978</v>
      </c>
      <c r="D63" s="53">
        <v>177</v>
      </c>
      <c r="E63" s="53">
        <v>707</v>
      </c>
      <c r="F63" s="53">
        <v>352</v>
      </c>
      <c r="G63" s="53">
        <v>714</v>
      </c>
      <c r="H63" s="53">
        <v>486</v>
      </c>
      <c r="I63" s="53">
        <v>229</v>
      </c>
      <c r="J63" s="53">
        <v>203</v>
      </c>
      <c r="K63" s="53">
        <v>127</v>
      </c>
      <c r="L63" s="53">
        <v>233</v>
      </c>
      <c r="M63" s="53">
        <v>2</v>
      </c>
      <c r="N63" s="53">
        <v>274</v>
      </c>
      <c r="O63" s="53">
        <v>406</v>
      </c>
      <c r="P63" s="53">
        <v>312</v>
      </c>
      <c r="Q63" s="53">
        <v>547</v>
      </c>
      <c r="R63" s="53">
        <v>488</v>
      </c>
      <c r="S63" s="53">
        <v>325</v>
      </c>
      <c r="T63" s="53">
        <v>72</v>
      </c>
      <c r="U63" s="53">
        <v>269</v>
      </c>
      <c r="V63" s="53">
        <v>724</v>
      </c>
      <c r="W63" s="53">
        <v>480</v>
      </c>
      <c r="X63" s="53">
        <v>428</v>
      </c>
      <c r="Y63" s="53">
        <v>423</v>
      </c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</row>
    <row r="64" spans="1:35" s="221" customFormat="1" ht="15.75">
      <c r="A64" s="49">
        <v>7.7</v>
      </c>
      <c r="B64" s="84" t="s">
        <v>164</v>
      </c>
      <c r="C64" s="232">
        <f t="shared" si="25"/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</row>
    <row r="65" spans="1:35" s="221" customFormat="1" ht="15.75">
      <c r="A65" s="49">
        <v>7.8</v>
      </c>
      <c r="B65" s="84" t="s">
        <v>165</v>
      </c>
      <c r="C65" s="232">
        <f t="shared" si="25"/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</row>
    <row r="66" spans="1:35" s="198" customFormat="1" ht="15.75">
      <c r="A66" s="178">
        <v>7.9</v>
      </c>
      <c r="B66" s="263" t="s">
        <v>166</v>
      </c>
      <c r="C66" s="232">
        <f t="shared" si="25"/>
        <v>0</v>
      </c>
      <c r="D66" s="232">
        <v>0</v>
      </c>
      <c r="E66" s="232">
        <v>0</v>
      </c>
      <c r="F66" s="232">
        <v>0</v>
      </c>
      <c r="G66" s="232">
        <v>0</v>
      </c>
      <c r="H66" s="232">
        <v>0</v>
      </c>
      <c r="I66" s="232">
        <v>0</v>
      </c>
      <c r="J66" s="232">
        <v>0</v>
      </c>
      <c r="K66" s="232">
        <v>0</v>
      </c>
      <c r="L66" s="232">
        <v>0</v>
      </c>
      <c r="M66" s="232">
        <v>0</v>
      </c>
      <c r="N66" s="232">
        <v>0</v>
      </c>
      <c r="O66" s="232">
        <v>0</v>
      </c>
      <c r="P66" s="232">
        <v>0</v>
      </c>
      <c r="Q66" s="232">
        <v>0</v>
      </c>
      <c r="R66" s="232">
        <v>0</v>
      </c>
      <c r="S66" s="232">
        <v>0</v>
      </c>
      <c r="T66" s="232">
        <v>0</v>
      </c>
      <c r="U66" s="232">
        <v>0</v>
      </c>
      <c r="V66" s="232">
        <v>0</v>
      </c>
      <c r="W66" s="232">
        <v>0</v>
      </c>
      <c r="X66" s="232">
        <v>0</v>
      </c>
      <c r="Y66" s="232">
        <v>0</v>
      </c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</row>
    <row r="67" spans="1:35" s="221" customFormat="1" ht="15.75">
      <c r="A67" s="49">
        <v>7.9</v>
      </c>
      <c r="B67" s="84" t="s">
        <v>116</v>
      </c>
      <c r="C67" s="232">
        <f t="shared" si="25"/>
        <v>108829827</v>
      </c>
      <c r="D67" s="232">
        <v>3049037</v>
      </c>
      <c r="E67" s="232">
        <v>9568066</v>
      </c>
      <c r="F67" s="232">
        <v>5096399</v>
      </c>
      <c r="G67" s="232">
        <v>10742499</v>
      </c>
      <c r="H67" s="232">
        <v>7270292</v>
      </c>
      <c r="I67" s="232">
        <v>3568098</v>
      </c>
      <c r="J67" s="232">
        <v>2965471</v>
      </c>
      <c r="K67" s="232">
        <v>614482</v>
      </c>
      <c r="L67" s="232">
        <v>3918072</v>
      </c>
      <c r="M67" s="232">
        <v>5720</v>
      </c>
      <c r="N67" s="232">
        <v>3477432</v>
      </c>
      <c r="O67" s="232">
        <v>5924119</v>
      </c>
      <c r="P67" s="232">
        <v>4949206</v>
      </c>
      <c r="Q67" s="232">
        <v>8640154</v>
      </c>
      <c r="R67" s="232">
        <v>6930600</v>
      </c>
      <c r="S67" s="232">
        <v>2685941</v>
      </c>
      <c r="T67" s="232">
        <v>684726</v>
      </c>
      <c r="U67" s="232">
        <v>4065556</v>
      </c>
      <c r="V67" s="232">
        <v>8047101</v>
      </c>
      <c r="W67" s="232">
        <v>5245626</v>
      </c>
      <c r="X67" s="232">
        <v>6052933</v>
      </c>
      <c r="Y67" s="232">
        <v>5328297</v>
      </c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</row>
    <row r="68" spans="1:35" s="221" customFormat="1" ht="15.75">
      <c r="A68" s="49">
        <v>7.11</v>
      </c>
      <c r="B68" s="84" t="s">
        <v>117</v>
      </c>
      <c r="C68" s="232">
        <f t="shared" si="25"/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</row>
    <row r="69" spans="1:35" s="221" customFormat="1" ht="15.75">
      <c r="A69" s="49">
        <v>7.12</v>
      </c>
      <c r="B69" s="84" t="s">
        <v>118</v>
      </c>
      <c r="C69" s="232">
        <f t="shared" si="25"/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</row>
    <row r="70" spans="1:35" s="198" customFormat="1" ht="15.75">
      <c r="A70" s="178">
        <v>7.13</v>
      </c>
      <c r="B70" s="263" t="s">
        <v>131</v>
      </c>
      <c r="C70" s="232">
        <f t="shared" si="25"/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53">
        <v>0</v>
      </c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</row>
    <row r="71" spans="1:35">
      <c r="C71" s="3"/>
    </row>
    <row r="72" spans="1:35">
      <c r="C72" s="3"/>
    </row>
    <row r="73" spans="1:35">
      <c r="C73" s="3"/>
    </row>
    <row r="74" spans="1:35">
      <c r="C74" s="3"/>
    </row>
    <row r="75" spans="1:35">
      <c r="C75" s="3"/>
    </row>
    <row r="76" spans="1:35">
      <c r="C76" s="3"/>
    </row>
    <row r="77" spans="1:35">
      <c r="C77" s="3"/>
    </row>
    <row r="78" spans="1:35">
      <c r="C78" s="3"/>
    </row>
    <row r="79" spans="1:35">
      <c r="C79" s="3"/>
    </row>
    <row r="80" spans="1:35">
      <c r="C80" s="3"/>
    </row>
    <row r="81" spans="3:3">
      <c r="C81" s="3"/>
    </row>
    <row r="82" spans="3:3">
      <c r="C82" s="3"/>
    </row>
    <row r="83" spans="3:3">
      <c r="C83" s="3"/>
    </row>
    <row r="84" spans="3:3">
      <c r="C84" s="3"/>
    </row>
    <row r="85" spans="3:3">
      <c r="C85" s="3"/>
    </row>
    <row r="86" spans="3:3">
      <c r="C86" s="3"/>
    </row>
    <row r="87" spans="3:3">
      <c r="C87" s="3"/>
    </row>
    <row r="88" spans="3:3">
      <c r="C88" s="3"/>
    </row>
    <row r="89" spans="3:3">
      <c r="C89" s="3"/>
    </row>
    <row r="90" spans="3:3">
      <c r="C90" s="3"/>
    </row>
    <row r="91" spans="3:3">
      <c r="C91" s="3"/>
    </row>
    <row r="92" spans="3:3">
      <c r="C92" s="3"/>
    </row>
    <row r="93" spans="3:3">
      <c r="C93" s="3"/>
    </row>
    <row r="94" spans="3:3">
      <c r="C94" s="3"/>
    </row>
    <row r="95" spans="3:3">
      <c r="C95" s="3"/>
    </row>
    <row r="96" spans="3:3">
      <c r="C96" s="3"/>
    </row>
    <row r="97" spans="3:3">
      <c r="C97" s="3"/>
    </row>
    <row r="98" spans="3:3">
      <c r="C98" s="3"/>
    </row>
    <row r="99" spans="3:3">
      <c r="C99" s="3"/>
    </row>
    <row r="100" spans="3:3">
      <c r="C100" s="3"/>
    </row>
    <row r="101" spans="3:3">
      <c r="C101" s="3"/>
    </row>
    <row r="102" spans="3:3">
      <c r="C102" s="3"/>
    </row>
    <row r="103" spans="3:3">
      <c r="C103" s="3"/>
    </row>
    <row r="104" spans="3:3">
      <c r="C104" s="3"/>
    </row>
    <row r="105" spans="3:3">
      <c r="C105" s="3"/>
    </row>
    <row r="106" spans="3:3">
      <c r="C106" s="3"/>
    </row>
    <row r="107" spans="3:3">
      <c r="C107" s="3"/>
    </row>
    <row r="108" spans="3:3">
      <c r="C108" s="3"/>
    </row>
    <row r="109" spans="3:3">
      <c r="C109" s="3"/>
    </row>
    <row r="110" spans="3:3">
      <c r="C110" s="3"/>
    </row>
    <row r="111" spans="3:3">
      <c r="C111" s="3"/>
    </row>
    <row r="112" spans="3:3">
      <c r="C112" s="3"/>
    </row>
    <row r="113" spans="3:3">
      <c r="C113" s="3"/>
    </row>
    <row r="114" spans="3:3">
      <c r="C114" s="3"/>
    </row>
    <row r="115" spans="3:3">
      <c r="C115" s="3"/>
    </row>
    <row r="116" spans="3:3">
      <c r="C116" s="3"/>
    </row>
    <row r="117" spans="3:3">
      <c r="C117" s="3"/>
    </row>
    <row r="118" spans="3:3">
      <c r="C118" s="3"/>
    </row>
    <row r="119" spans="3:3">
      <c r="C119" s="3"/>
    </row>
    <row r="120" spans="3:3">
      <c r="C120" s="3"/>
    </row>
    <row r="121" spans="3:3">
      <c r="C121" s="3"/>
    </row>
    <row r="122" spans="3:3">
      <c r="C122" s="3"/>
    </row>
    <row r="123" spans="3:3">
      <c r="C123" s="3"/>
    </row>
    <row r="124" spans="3:3">
      <c r="C124" s="3"/>
    </row>
    <row r="125" spans="3:3">
      <c r="C125" s="3"/>
    </row>
    <row r="126" spans="3:3">
      <c r="C126" s="3"/>
    </row>
    <row r="127" spans="3:3">
      <c r="C127" s="3"/>
    </row>
    <row r="128" spans="3:3">
      <c r="C128" s="3"/>
    </row>
    <row r="129" spans="3:3">
      <c r="C129" s="3"/>
    </row>
    <row r="130" spans="3:3">
      <c r="C130" s="3"/>
    </row>
    <row r="131" spans="3:3">
      <c r="C131" s="3"/>
    </row>
    <row r="132" spans="3:3">
      <c r="C132" s="3"/>
    </row>
    <row r="133" spans="3:3">
      <c r="C133" s="3"/>
    </row>
    <row r="134" spans="3:3">
      <c r="C134" s="3"/>
    </row>
    <row r="135" spans="3:3">
      <c r="C135" s="3"/>
    </row>
    <row r="136" spans="3:3">
      <c r="C136" s="3"/>
    </row>
    <row r="137" spans="3:3">
      <c r="C137" s="3"/>
    </row>
    <row r="138" spans="3:3">
      <c r="C138" s="3"/>
    </row>
    <row r="139" spans="3:3">
      <c r="C139" s="3"/>
    </row>
    <row r="140" spans="3:3">
      <c r="C140" s="3"/>
    </row>
    <row r="141" spans="3:3">
      <c r="C141" s="3"/>
    </row>
    <row r="142" spans="3:3">
      <c r="C142" s="3"/>
    </row>
    <row r="143" spans="3:3">
      <c r="C143" s="3"/>
    </row>
    <row r="144" spans="3:3">
      <c r="C144" s="3"/>
    </row>
    <row r="145" spans="3:3">
      <c r="C145" s="3"/>
    </row>
    <row r="146" spans="3:3">
      <c r="C146" s="3"/>
    </row>
    <row r="147" spans="3:3">
      <c r="C147" s="3"/>
    </row>
    <row r="148" spans="3:3">
      <c r="C148" s="3"/>
    </row>
    <row r="149" spans="3:3">
      <c r="C149" s="3"/>
    </row>
    <row r="150" spans="3:3">
      <c r="C150" s="3"/>
    </row>
    <row r="151" spans="3:3">
      <c r="C151" s="3"/>
    </row>
    <row r="152" spans="3:3">
      <c r="C152" s="3"/>
    </row>
    <row r="153" spans="3:3">
      <c r="C153" s="3"/>
    </row>
    <row r="154" spans="3:3">
      <c r="C154" s="3"/>
    </row>
    <row r="155" spans="3:3">
      <c r="C155" s="3"/>
    </row>
    <row r="156" spans="3:3">
      <c r="C156" s="3"/>
    </row>
    <row r="157" spans="3:3">
      <c r="C157" s="3"/>
    </row>
    <row r="158" spans="3:3">
      <c r="C158" s="3"/>
    </row>
    <row r="159" spans="3:3">
      <c r="C159" s="3"/>
    </row>
    <row r="160" spans="3:3">
      <c r="C160" s="3"/>
    </row>
    <row r="161" spans="3:3">
      <c r="C161" s="3"/>
    </row>
    <row r="162" spans="3:3">
      <c r="C162" s="3"/>
    </row>
    <row r="163" spans="3:3">
      <c r="C163" s="3"/>
    </row>
    <row r="164" spans="3:3">
      <c r="C164" s="3"/>
    </row>
    <row r="165" spans="3:3">
      <c r="C165" s="3"/>
    </row>
    <row r="166" spans="3:3">
      <c r="C166" s="3"/>
    </row>
    <row r="167" spans="3:3">
      <c r="C167" s="3"/>
    </row>
    <row r="168" spans="3:3">
      <c r="C168" s="3"/>
    </row>
    <row r="169" spans="3:3">
      <c r="C169" s="3"/>
    </row>
    <row r="170" spans="3:3">
      <c r="C170" s="3"/>
    </row>
    <row r="171" spans="3:3">
      <c r="C171" s="3"/>
    </row>
    <row r="172" spans="3:3">
      <c r="C172" s="3"/>
    </row>
    <row r="173" spans="3:3">
      <c r="C173" s="3"/>
    </row>
    <row r="174" spans="3:3">
      <c r="C174" s="3"/>
    </row>
    <row r="175" spans="3:3">
      <c r="C175" s="3"/>
    </row>
    <row r="176" spans="3:3">
      <c r="C176" s="3"/>
    </row>
    <row r="177" spans="3:3">
      <c r="C177" s="3"/>
    </row>
    <row r="178" spans="3:3">
      <c r="C178" s="3"/>
    </row>
    <row r="179" spans="3:3">
      <c r="C179" s="3"/>
    </row>
    <row r="180" spans="3:3">
      <c r="C180" s="3"/>
    </row>
    <row r="181" spans="3:3">
      <c r="C181" s="3"/>
    </row>
    <row r="182" spans="3:3">
      <c r="C182" s="3"/>
    </row>
    <row r="183" spans="3:3">
      <c r="C183" s="3"/>
    </row>
    <row r="184" spans="3:3">
      <c r="C184" s="3"/>
    </row>
    <row r="185" spans="3:3">
      <c r="C185" s="3"/>
    </row>
    <row r="186" spans="3:3">
      <c r="C186" s="3"/>
    </row>
    <row r="187" spans="3:3">
      <c r="C187" s="3"/>
    </row>
    <row r="188" spans="3:3">
      <c r="C188" s="3"/>
    </row>
    <row r="189" spans="3:3">
      <c r="C189" s="3"/>
    </row>
    <row r="190" spans="3:3">
      <c r="C190" s="3"/>
    </row>
    <row r="191" spans="3:3">
      <c r="C191" s="3"/>
    </row>
    <row r="192" spans="3:3">
      <c r="C192" s="3"/>
    </row>
    <row r="193" spans="3:3">
      <c r="C193" s="3"/>
    </row>
    <row r="194" spans="3:3">
      <c r="C194" s="3"/>
    </row>
    <row r="195" spans="3:3">
      <c r="C195" s="3"/>
    </row>
    <row r="196" spans="3:3">
      <c r="C196" s="3"/>
    </row>
    <row r="197" spans="3:3">
      <c r="C197" s="3"/>
    </row>
    <row r="198" spans="3:3">
      <c r="C198" s="3"/>
    </row>
    <row r="199" spans="3:3">
      <c r="C199" s="3"/>
    </row>
    <row r="200" spans="3:3">
      <c r="C200" s="3"/>
    </row>
    <row r="201" spans="3:3">
      <c r="C201" s="3"/>
    </row>
    <row r="202" spans="3:3">
      <c r="C202" s="3"/>
    </row>
    <row r="203" spans="3:3">
      <c r="C203" s="3"/>
    </row>
    <row r="204" spans="3:3">
      <c r="C204" s="3"/>
    </row>
    <row r="205" spans="3:3">
      <c r="C205" s="3"/>
    </row>
    <row r="206" spans="3:3">
      <c r="C206" s="3"/>
    </row>
    <row r="207" spans="3:3">
      <c r="C207" s="3"/>
    </row>
    <row r="208" spans="3:3">
      <c r="C208" s="3"/>
    </row>
    <row r="209" spans="3:3">
      <c r="C209" s="3"/>
    </row>
    <row r="210" spans="3:3">
      <c r="C210" s="3"/>
    </row>
    <row r="211" spans="3:3">
      <c r="C211" s="3"/>
    </row>
    <row r="212" spans="3:3">
      <c r="C212" s="3"/>
    </row>
    <row r="213" spans="3:3">
      <c r="C213" s="3"/>
    </row>
    <row r="214" spans="3:3">
      <c r="C214" s="3"/>
    </row>
    <row r="215" spans="3:3">
      <c r="C215" s="3"/>
    </row>
    <row r="216" spans="3:3">
      <c r="C216" s="3"/>
    </row>
    <row r="217" spans="3:3">
      <c r="C217" s="3"/>
    </row>
    <row r="218" spans="3:3">
      <c r="C218" s="3"/>
    </row>
    <row r="219" spans="3:3">
      <c r="C219" s="3"/>
    </row>
    <row r="220" spans="3:3">
      <c r="C220" s="3"/>
    </row>
    <row r="221" spans="3:3">
      <c r="C221" s="3"/>
    </row>
    <row r="222" spans="3:3">
      <c r="C222" s="3"/>
    </row>
    <row r="223" spans="3:3">
      <c r="C223" s="3"/>
    </row>
    <row r="224" spans="3:3">
      <c r="C224" s="3"/>
    </row>
    <row r="225" spans="3:3">
      <c r="C225" s="3"/>
    </row>
    <row r="226" spans="3:3">
      <c r="C226" s="3"/>
    </row>
    <row r="227" spans="3:3">
      <c r="C227" s="3"/>
    </row>
    <row r="228" spans="3:3">
      <c r="C228" s="3"/>
    </row>
    <row r="229" spans="3:3">
      <c r="C229" s="3"/>
    </row>
    <row r="230" spans="3:3">
      <c r="C230" s="3"/>
    </row>
    <row r="231" spans="3:3">
      <c r="C231" s="3"/>
    </row>
    <row r="232" spans="3:3">
      <c r="C232" s="3"/>
    </row>
    <row r="233" spans="3:3">
      <c r="C233" s="3"/>
    </row>
    <row r="234" spans="3:3">
      <c r="C234" s="3"/>
    </row>
    <row r="235" spans="3:3">
      <c r="C235" s="3"/>
    </row>
    <row r="236" spans="3:3">
      <c r="C236" s="3"/>
    </row>
    <row r="237" spans="3:3">
      <c r="C237" s="3"/>
    </row>
    <row r="238" spans="3:3">
      <c r="C238" s="3"/>
    </row>
    <row r="239" spans="3:3">
      <c r="C239" s="3"/>
    </row>
    <row r="240" spans="3:3">
      <c r="C240" s="3"/>
    </row>
    <row r="241" spans="3:3">
      <c r="C241" s="3"/>
    </row>
    <row r="242" spans="3:3">
      <c r="C242" s="3"/>
    </row>
    <row r="243" spans="3:3">
      <c r="C243" s="3"/>
    </row>
    <row r="244" spans="3:3">
      <c r="C244" s="3"/>
    </row>
    <row r="245" spans="3:3">
      <c r="C245" s="3"/>
    </row>
    <row r="246" spans="3:3">
      <c r="C246" s="3"/>
    </row>
    <row r="247" spans="3:3">
      <c r="C247" s="3"/>
    </row>
    <row r="248" spans="3:3">
      <c r="C248" s="3"/>
    </row>
    <row r="249" spans="3:3">
      <c r="C249" s="3"/>
    </row>
    <row r="250" spans="3:3">
      <c r="C250" s="3"/>
    </row>
    <row r="251" spans="3:3">
      <c r="C251" s="3"/>
    </row>
    <row r="252" spans="3:3">
      <c r="C252" s="3"/>
    </row>
    <row r="253" spans="3:3">
      <c r="C253" s="3"/>
    </row>
    <row r="254" spans="3:3">
      <c r="C254" s="3"/>
    </row>
    <row r="255" spans="3:3">
      <c r="C255" s="3"/>
    </row>
    <row r="256" spans="3:3">
      <c r="C256" s="3"/>
    </row>
    <row r="257" spans="3:3">
      <c r="C257" s="3"/>
    </row>
    <row r="258" spans="3:3">
      <c r="C258" s="3"/>
    </row>
    <row r="259" spans="3:3">
      <c r="C259" s="3"/>
    </row>
    <row r="260" spans="3:3">
      <c r="C260" s="3"/>
    </row>
    <row r="261" spans="3:3">
      <c r="C261" s="3"/>
    </row>
    <row r="262" spans="3:3">
      <c r="C262" s="3"/>
    </row>
    <row r="263" spans="3:3">
      <c r="C263" s="3"/>
    </row>
    <row r="264" spans="3:3">
      <c r="C264" s="3"/>
    </row>
    <row r="265" spans="3:3">
      <c r="C265" s="3"/>
    </row>
    <row r="266" spans="3:3">
      <c r="C266" s="3"/>
    </row>
    <row r="267" spans="3:3">
      <c r="C267" s="3"/>
    </row>
    <row r="268" spans="3:3">
      <c r="C268" s="3"/>
    </row>
    <row r="269" spans="3:3">
      <c r="C269" s="3"/>
    </row>
    <row r="270" spans="3:3">
      <c r="C270" s="3"/>
    </row>
    <row r="271" spans="3:3">
      <c r="C271" s="3"/>
    </row>
    <row r="272" spans="3:3">
      <c r="C272" s="3"/>
    </row>
    <row r="273" spans="3:3">
      <c r="C273" s="3"/>
    </row>
    <row r="274" spans="3:3">
      <c r="C274" s="3"/>
    </row>
    <row r="275" spans="3:3">
      <c r="C275" s="3"/>
    </row>
    <row r="276" spans="3:3">
      <c r="C276" s="3"/>
    </row>
    <row r="277" spans="3:3">
      <c r="C277" s="3"/>
    </row>
    <row r="278" spans="3:3">
      <c r="C278" s="3"/>
    </row>
    <row r="279" spans="3:3">
      <c r="C279" s="3"/>
    </row>
    <row r="280" spans="3:3">
      <c r="C280" s="3"/>
    </row>
    <row r="281" spans="3:3">
      <c r="C281" s="3"/>
    </row>
    <row r="282" spans="3:3">
      <c r="C282" s="3"/>
    </row>
    <row r="283" spans="3:3">
      <c r="C283" s="3"/>
    </row>
    <row r="284" spans="3:3">
      <c r="C284" s="3"/>
    </row>
    <row r="285" spans="3:3">
      <c r="C285" s="3"/>
    </row>
    <row r="286" spans="3:3">
      <c r="C286" s="3"/>
    </row>
    <row r="287" spans="3:3">
      <c r="C287" s="3"/>
    </row>
    <row r="288" spans="3:3">
      <c r="C288" s="3"/>
    </row>
    <row r="289" spans="3:3">
      <c r="C289" s="3"/>
    </row>
    <row r="290" spans="3:3">
      <c r="C290" s="3"/>
    </row>
    <row r="291" spans="3:3">
      <c r="C291" s="3"/>
    </row>
    <row r="292" spans="3:3">
      <c r="C292" s="3"/>
    </row>
    <row r="293" spans="3:3">
      <c r="C293" s="3"/>
    </row>
    <row r="294" spans="3:3">
      <c r="C294" s="3"/>
    </row>
    <row r="295" spans="3:3">
      <c r="C295" s="3"/>
    </row>
    <row r="296" spans="3:3">
      <c r="C296" s="3"/>
    </row>
    <row r="297" spans="3:3">
      <c r="C297" s="3"/>
    </row>
    <row r="298" spans="3:3">
      <c r="C298" s="3"/>
    </row>
    <row r="299" spans="3:3">
      <c r="C299" s="3"/>
    </row>
    <row r="300" spans="3:3">
      <c r="C300" s="3"/>
    </row>
    <row r="301" spans="3:3">
      <c r="C301" s="3"/>
    </row>
    <row r="302" spans="3:3">
      <c r="C302" s="3"/>
    </row>
    <row r="303" spans="3:3">
      <c r="C303" s="3"/>
    </row>
    <row r="304" spans="3:3">
      <c r="C304" s="3"/>
    </row>
    <row r="305" spans="3:3">
      <c r="C305" s="3"/>
    </row>
    <row r="306" spans="3:3">
      <c r="C306" s="3"/>
    </row>
    <row r="307" spans="3:3">
      <c r="C307" s="3"/>
    </row>
    <row r="308" spans="3:3">
      <c r="C308" s="3"/>
    </row>
    <row r="309" spans="3:3">
      <c r="C309" s="3"/>
    </row>
    <row r="310" spans="3:3">
      <c r="C310" s="3"/>
    </row>
    <row r="311" spans="3:3">
      <c r="C311" s="3"/>
    </row>
    <row r="312" spans="3:3">
      <c r="C312" s="3"/>
    </row>
    <row r="313" spans="3:3">
      <c r="C313" s="3"/>
    </row>
    <row r="314" spans="3:3">
      <c r="C314" s="3"/>
    </row>
    <row r="315" spans="3:3">
      <c r="C315" s="3"/>
    </row>
    <row r="316" spans="3:3">
      <c r="C316" s="3"/>
    </row>
    <row r="317" spans="3:3">
      <c r="C317" s="3"/>
    </row>
    <row r="318" spans="3:3">
      <c r="C318" s="3"/>
    </row>
    <row r="319" spans="3:3">
      <c r="C319" s="3"/>
    </row>
    <row r="320" spans="3:3">
      <c r="C320" s="3"/>
    </row>
    <row r="321" spans="3:3">
      <c r="C321" s="3"/>
    </row>
    <row r="322" spans="3:3">
      <c r="C322" s="3"/>
    </row>
    <row r="323" spans="3:3">
      <c r="C323" s="3"/>
    </row>
    <row r="324" spans="3:3">
      <c r="C324" s="3"/>
    </row>
    <row r="325" spans="3:3">
      <c r="C325" s="3"/>
    </row>
    <row r="326" spans="3:3">
      <c r="C326" s="3"/>
    </row>
    <row r="327" spans="3:3">
      <c r="C327" s="3"/>
    </row>
    <row r="328" spans="3:3">
      <c r="C328" s="3"/>
    </row>
    <row r="329" spans="3:3">
      <c r="C329" s="3"/>
    </row>
    <row r="330" spans="3:3">
      <c r="C330" s="3"/>
    </row>
    <row r="331" spans="3:3">
      <c r="C331" s="3"/>
    </row>
    <row r="332" spans="3:3">
      <c r="C332" s="3"/>
    </row>
    <row r="333" spans="3:3">
      <c r="C333" s="3"/>
    </row>
    <row r="334" spans="3:3">
      <c r="C334" s="3"/>
    </row>
    <row r="335" spans="3:3">
      <c r="C335" s="3"/>
    </row>
    <row r="336" spans="3:3">
      <c r="C336" s="3"/>
    </row>
    <row r="337" spans="3:3">
      <c r="C337" s="3"/>
    </row>
    <row r="338" spans="3:3">
      <c r="C338" s="3"/>
    </row>
    <row r="339" spans="3:3">
      <c r="C339" s="3"/>
    </row>
    <row r="340" spans="3:3">
      <c r="C340" s="3"/>
    </row>
    <row r="341" spans="3:3">
      <c r="C341" s="3"/>
    </row>
    <row r="342" spans="3:3">
      <c r="C342" s="3"/>
    </row>
    <row r="343" spans="3:3">
      <c r="C343" s="3"/>
    </row>
    <row r="344" spans="3:3">
      <c r="C344" s="3"/>
    </row>
    <row r="345" spans="3:3">
      <c r="C345" s="3"/>
    </row>
    <row r="346" spans="3:3">
      <c r="C346" s="3"/>
    </row>
    <row r="347" spans="3:3">
      <c r="C347" s="3"/>
    </row>
    <row r="348" spans="3:3">
      <c r="C348" s="3"/>
    </row>
    <row r="349" spans="3:3">
      <c r="C349" s="3"/>
    </row>
    <row r="350" spans="3:3">
      <c r="C350" s="3"/>
    </row>
    <row r="351" spans="3:3">
      <c r="C351" s="3"/>
    </row>
    <row r="352" spans="3:3">
      <c r="C352" s="3"/>
    </row>
    <row r="353" spans="3:3">
      <c r="C353" s="3"/>
    </row>
    <row r="354" spans="3:3">
      <c r="C354" s="3"/>
    </row>
    <row r="355" spans="3:3">
      <c r="C355" s="3"/>
    </row>
    <row r="356" spans="3:3">
      <c r="C356" s="3"/>
    </row>
    <row r="357" spans="3:3">
      <c r="C357" s="3"/>
    </row>
    <row r="358" spans="3:3">
      <c r="C358" s="3"/>
    </row>
    <row r="359" spans="3:3">
      <c r="C359" s="3"/>
    </row>
    <row r="360" spans="3:3">
      <c r="C360" s="3"/>
    </row>
    <row r="361" spans="3:3">
      <c r="C361" s="3"/>
    </row>
    <row r="362" spans="3:3">
      <c r="C362" s="3"/>
    </row>
    <row r="363" spans="3:3">
      <c r="C363" s="3"/>
    </row>
    <row r="364" spans="3:3">
      <c r="C364" s="3"/>
    </row>
    <row r="365" spans="3:3">
      <c r="C365" s="3"/>
    </row>
    <row r="366" spans="3:3">
      <c r="C366" s="3"/>
    </row>
    <row r="367" spans="3:3">
      <c r="C367" s="3"/>
    </row>
    <row r="368" spans="3:3">
      <c r="C368" s="3"/>
    </row>
    <row r="369" spans="3:3">
      <c r="C369" s="3"/>
    </row>
    <row r="370" spans="3:3">
      <c r="C370" s="3"/>
    </row>
    <row r="371" spans="3:3">
      <c r="C371" s="3"/>
    </row>
    <row r="372" spans="3:3">
      <c r="C372" s="3"/>
    </row>
    <row r="373" spans="3:3">
      <c r="C373" s="3"/>
    </row>
    <row r="374" spans="3:3">
      <c r="C374" s="3"/>
    </row>
    <row r="375" spans="3:3">
      <c r="C375" s="3"/>
    </row>
    <row r="376" spans="3:3">
      <c r="C376" s="3"/>
    </row>
    <row r="377" spans="3:3">
      <c r="C377" s="3"/>
    </row>
    <row r="378" spans="3:3">
      <c r="C378" s="3"/>
    </row>
    <row r="379" spans="3:3">
      <c r="C379" s="3"/>
    </row>
    <row r="380" spans="3:3">
      <c r="C380" s="3"/>
    </row>
    <row r="381" spans="3:3">
      <c r="C381" s="3"/>
    </row>
    <row r="382" spans="3:3">
      <c r="C382" s="3"/>
    </row>
    <row r="383" spans="3:3">
      <c r="C383" s="3"/>
    </row>
    <row r="384" spans="3:3">
      <c r="C384" s="3"/>
    </row>
    <row r="385" spans="3:3">
      <c r="C385" s="3"/>
    </row>
    <row r="386" spans="3:3">
      <c r="C386" s="3"/>
    </row>
    <row r="387" spans="3:3">
      <c r="C387" s="3"/>
    </row>
    <row r="388" spans="3:3">
      <c r="C388" s="3"/>
    </row>
    <row r="389" spans="3:3">
      <c r="C389" s="3"/>
    </row>
    <row r="390" spans="3:3">
      <c r="C390" s="3"/>
    </row>
    <row r="391" spans="3:3">
      <c r="C391" s="3"/>
    </row>
    <row r="392" spans="3:3">
      <c r="C392" s="3"/>
    </row>
    <row r="393" spans="3:3">
      <c r="C393" s="3"/>
    </row>
    <row r="394" spans="3:3">
      <c r="C394" s="3"/>
    </row>
    <row r="395" spans="3:3">
      <c r="C395" s="3"/>
    </row>
    <row r="396" spans="3:3">
      <c r="C396" s="3"/>
    </row>
    <row r="397" spans="3:3">
      <c r="C397" s="3"/>
    </row>
    <row r="398" spans="3:3">
      <c r="C398" s="3"/>
    </row>
    <row r="399" spans="3:3">
      <c r="C399" s="3"/>
    </row>
    <row r="400" spans="3:3">
      <c r="C400" s="3"/>
    </row>
    <row r="401" spans="3:3">
      <c r="C401" s="3"/>
    </row>
    <row r="402" spans="3:3">
      <c r="C402" s="3"/>
    </row>
    <row r="403" spans="3:3">
      <c r="C403" s="3"/>
    </row>
    <row r="404" spans="3:3">
      <c r="C404" s="3"/>
    </row>
    <row r="405" spans="3:3">
      <c r="C405" s="3"/>
    </row>
    <row r="406" spans="3:3">
      <c r="C406" s="3"/>
    </row>
    <row r="407" spans="3:3">
      <c r="C407" s="3"/>
    </row>
    <row r="408" spans="3:3">
      <c r="C408" s="3"/>
    </row>
    <row r="409" spans="3:3">
      <c r="C409" s="3"/>
    </row>
    <row r="410" spans="3:3">
      <c r="C410" s="3"/>
    </row>
    <row r="411" spans="3:3">
      <c r="C411" s="3"/>
    </row>
    <row r="412" spans="3:3">
      <c r="C412" s="3"/>
    </row>
    <row r="413" spans="3:3">
      <c r="C413" s="3"/>
    </row>
    <row r="414" spans="3:3">
      <c r="C414" s="3"/>
    </row>
    <row r="415" spans="3:3">
      <c r="C415" s="3"/>
    </row>
    <row r="416" spans="3:3">
      <c r="C416" s="3"/>
    </row>
    <row r="417" spans="3:3">
      <c r="C417" s="3"/>
    </row>
    <row r="418" spans="3:3">
      <c r="C418" s="3"/>
    </row>
    <row r="419" spans="3:3">
      <c r="C419" s="3"/>
    </row>
    <row r="420" spans="3:3">
      <c r="C420" s="3"/>
    </row>
    <row r="421" spans="3:3">
      <c r="C421" s="3"/>
    </row>
    <row r="422" spans="3:3">
      <c r="C422" s="3"/>
    </row>
    <row r="423" spans="3:3">
      <c r="C423" s="3"/>
    </row>
    <row r="424" spans="3:3">
      <c r="C424" s="3"/>
    </row>
    <row r="425" spans="3:3">
      <c r="C425" s="3"/>
    </row>
    <row r="426" spans="3:3">
      <c r="C426" s="3"/>
    </row>
    <row r="427" spans="3:3">
      <c r="C427" s="3"/>
    </row>
    <row r="428" spans="3:3">
      <c r="C428" s="3"/>
    </row>
    <row r="429" spans="3:3">
      <c r="C429" s="3"/>
    </row>
    <row r="430" spans="3:3">
      <c r="C430" s="3"/>
    </row>
    <row r="431" spans="3:3">
      <c r="C431" s="3"/>
    </row>
    <row r="432" spans="3:3">
      <c r="C432" s="3"/>
    </row>
    <row r="433" spans="3:3">
      <c r="C433" s="3"/>
    </row>
    <row r="434" spans="3:3">
      <c r="C434" s="3"/>
    </row>
    <row r="435" spans="3:3">
      <c r="C435" s="3"/>
    </row>
    <row r="436" spans="3:3">
      <c r="C436" s="3"/>
    </row>
    <row r="437" spans="3:3">
      <c r="C437" s="3"/>
    </row>
    <row r="438" spans="3:3">
      <c r="C438" s="3"/>
    </row>
    <row r="439" spans="3:3">
      <c r="C439" s="3"/>
    </row>
    <row r="440" spans="3:3">
      <c r="C440" s="3"/>
    </row>
    <row r="441" spans="3:3">
      <c r="C441" s="3"/>
    </row>
    <row r="442" spans="3:3">
      <c r="C442" s="3"/>
    </row>
    <row r="443" spans="3:3">
      <c r="C443" s="3"/>
    </row>
    <row r="444" spans="3:3">
      <c r="C444" s="3"/>
    </row>
    <row r="445" spans="3:3">
      <c r="C445" s="3"/>
    </row>
    <row r="446" spans="3:3">
      <c r="C446" s="3"/>
    </row>
    <row r="447" spans="3:3">
      <c r="C447" s="3"/>
    </row>
    <row r="448" spans="3:3">
      <c r="C448" s="3"/>
    </row>
    <row r="449" spans="3:3">
      <c r="C449" s="3"/>
    </row>
    <row r="450" spans="3:3">
      <c r="C450" s="3"/>
    </row>
    <row r="451" spans="3:3">
      <c r="C451" s="3"/>
    </row>
    <row r="452" spans="3:3">
      <c r="C452" s="3"/>
    </row>
    <row r="453" spans="3:3">
      <c r="C453" s="3"/>
    </row>
    <row r="454" spans="3:3">
      <c r="C454" s="3"/>
    </row>
    <row r="455" spans="3:3">
      <c r="C455" s="3"/>
    </row>
    <row r="456" spans="3:3">
      <c r="C456" s="3"/>
    </row>
    <row r="457" spans="3:3">
      <c r="C457" s="3"/>
    </row>
    <row r="458" spans="3:3">
      <c r="C458" s="3"/>
    </row>
    <row r="459" spans="3:3">
      <c r="C459" s="3"/>
    </row>
    <row r="460" spans="3:3">
      <c r="C460" s="3"/>
    </row>
    <row r="461" spans="3:3">
      <c r="C461" s="3"/>
    </row>
    <row r="462" spans="3:3">
      <c r="C462" s="3"/>
    </row>
    <row r="463" spans="3:3">
      <c r="C463" s="3"/>
    </row>
    <row r="464" spans="3:3">
      <c r="C464" s="3"/>
    </row>
    <row r="465" spans="3:3">
      <c r="C465" s="3"/>
    </row>
    <row r="466" spans="3:3">
      <c r="C466" s="3"/>
    </row>
    <row r="467" spans="3:3">
      <c r="C467" s="3"/>
    </row>
    <row r="468" spans="3:3">
      <c r="C468" s="3"/>
    </row>
    <row r="469" spans="3:3">
      <c r="C469" s="3"/>
    </row>
    <row r="470" spans="3:3">
      <c r="C470" s="3"/>
    </row>
    <row r="471" spans="3:3">
      <c r="C471" s="3"/>
    </row>
    <row r="472" spans="3:3">
      <c r="C472" s="3"/>
    </row>
    <row r="473" spans="3:3">
      <c r="C473" s="3"/>
    </row>
    <row r="474" spans="3:3">
      <c r="C474" s="3"/>
    </row>
    <row r="475" spans="3:3">
      <c r="C475" s="3"/>
    </row>
    <row r="476" spans="3:3">
      <c r="C476" s="3"/>
    </row>
    <row r="477" spans="3:3">
      <c r="C477" s="3"/>
    </row>
    <row r="478" spans="3:3">
      <c r="C478" s="3"/>
    </row>
    <row r="479" spans="3:3">
      <c r="C479" s="3"/>
    </row>
    <row r="480" spans="3:3">
      <c r="C480" s="3"/>
    </row>
    <row r="481" spans="3:3">
      <c r="C481" s="3"/>
    </row>
    <row r="482" spans="3:3">
      <c r="C482" s="3"/>
    </row>
    <row r="483" spans="3:3">
      <c r="C483" s="3"/>
    </row>
    <row r="484" spans="3:3">
      <c r="C484" s="3"/>
    </row>
    <row r="485" spans="3:3">
      <c r="C485" s="3"/>
    </row>
    <row r="486" spans="3:3">
      <c r="C486" s="3"/>
    </row>
    <row r="487" spans="3:3">
      <c r="C487" s="3"/>
    </row>
    <row r="488" spans="3:3">
      <c r="C488" s="3"/>
    </row>
    <row r="489" spans="3:3">
      <c r="C489" s="3"/>
    </row>
    <row r="490" spans="3:3">
      <c r="C490" s="3"/>
    </row>
    <row r="491" spans="3:3">
      <c r="C491" s="3"/>
    </row>
    <row r="492" spans="3:3">
      <c r="C492" s="3"/>
    </row>
    <row r="493" spans="3:3">
      <c r="C493" s="3"/>
    </row>
    <row r="494" spans="3:3">
      <c r="C494" s="3"/>
    </row>
    <row r="495" spans="3:3">
      <c r="C495" s="3"/>
    </row>
    <row r="496" spans="3:3">
      <c r="C496" s="3"/>
    </row>
    <row r="497" spans="3:3">
      <c r="C497" s="3"/>
    </row>
    <row r="498" spans="3:3">
      <c r="C498" s="3"/>
    </row>
    <row r="499" spans="3:3">
      <c r="C499" s="3"/>
    </row>
    <row r="500" spans="3:3">
      <c r="C500" s="3"/>
    </row>
    <row r="501" spans="3:3">
      <c r="C501" s="3"/>
    </row>
    <row r="502" spans="3:3">
      <c r="C502" s="3"/>
    </row>
    <row r="503" spans="3:3">
      <c r="C503" s="3"/>
    </row>
    <row r="504" spans="3:3">
      <c r="C504" s="3"/>
    </row>
    <row r="505" spans="3:3">
      <c r="C505" s="3"/>
    </row>
    <row r="506" spans="3:3">
      <c r="C506" s="3"/>
    </row>
    <row r="507" spans="3:3">
      <c r="C507" s="3"/>
    </row>
    <row r="508" spans="3:3">
      <c r="C508" s="3"/>
    </row>
    <row r="509" spans="3:3">
      <c r="C509" s="3"/>
    </row>
    <row r="510" spans="3:3">
      <c r="C510" s="3"/>
    </row>
    <row r="511" spans="3:3">
      <c r="C511" s="3"/>
    </row>
    <row r="512" spans="3:3">
      <c r="C512" s="3"/>
    </row>
    <row r="513" spans="3:3">
      <c r="C513" s="3"/>
    </row>
    <row r="514" spans="3:3">
      <c r="C514" s="3"/>
    </row>
    <row r="515" spans="3:3">
      <c r="C515" s="3"/>
    </row>
    <row r="516" spans="3:3">
      <c r="C516" s="3"/>
    </row>
    <row r="517" spans="3:3">
      <c r="C517" s="3"/>
    </row>
    <row r="518" spans="3:3">
      <c r="C518" s="3"/>
    </row>
    <row r="519" spans="3:3">
      <c r="C519" s="3"/>
    </row>
    <row r="520" spans="3:3">
      <c r="C520" s="3"/>
    </row>
    <row r="521" spans="3:3">
      <c r="C521" s="3"/>
    </row>
    <row r="522" spans="3:3">
      <c r="C522" s="3"/>
    </row>
    <row r="523" spans="3:3">
      <c r="C523" s="3"/>
    </row>
    <row r="524" spans="3:3">
      <c r="C524" s="3"/>
    </row>
    <row r="525" spans="3:3">
      <c r="C525" s="3"/>
    </row>
    <row r="526" spans="3:3">
      <c r="C526" s="3"/>
    </row>
    <row r="527" spans="3:3">
      <c r="C527" s="3"/>
    </row>
    <row r="528" spans="3:3">
      <c r="C528" s="3"/>
    </row>
    <row r="529" spans="3:3">
      <c r="C529" s="3"/>
    </row>
    <row r="530" spans="3:3">
      <c r="C530" s="3"/>
    </row>
    <row r="531" spans="3:3">
      <c r="C531" s="3"/>
    </row>
    <row r="532" spans="3:3">
      <c r="C532" s="3"/>
    </row>
    <row r="533" spans="3:3">
      <c r="C533" s="3"/>
    </row>
    <row r="534" spans="3:3">
      <c r="C534" s="3"/>
    </row>
    <row r="535" spans="3:3">
      <c r="C535" s="3"/>
    </row>
    <row r="536" spans="3:3">
      <c r="C536" s="3"/>
    </row>
    <row r="537" spans="3:3">
      <c r="C537" s="3"/>
    </row>
    <row r="538" spans="3:3">
      <c r="C538" s="3"/>
    </row>
    <row r="539" spans="3:3">
      <c r="C539" s="3"/>
    </row>
    <row r="540" spans="3:3">
      <c r="C540" s="3"/>
    </row>
    <row r="541" spans="3:3">
      <c r="C541" s="3"/>
    </row>
    <row r="542" spans="3:3">
      <c r="C542" s="3"/>
    </row>
    <row r="543" spans="3:3">
      <c r="C543" s="3"/>
    </row>
    <row r="544" spans="3:3">
      <c r="C544" s="3"/>
    </row>
    <row r="545" spans="3:3">
      <c r="C545" s="3"/>
    </row>
    <row r="546" spans="3:3">
      <c r="C546" s="3"/>
    </row>
    <row r="547" spans="3:3">
      <c r="C547" s="3"/>
    </row>
    <row r="548" spans="3:3">
      <c r="C548" s="3"/>
    </row>
    <row r="549" spans="3:3">
      <c r="C549" s="3"/>
    </row>
    <row r="550" spans="3:3">
      <c r="C550" s="3"/>
    </row>
    <row r="551" spans="3:3">
      <c r="C551" s="3"/>
    </row>
    <row r="552" spans="3:3">
      <c r="C552" s="3"/>
    </row>
    <row r="553" spans="3:3">
      <c r="C553" s="3"/>
    </row>
    <row r="554" spans="3:3">
      <c r="C554" s="3"/>
    </row>
    <row r="555" spans="3:3">
      <c r="C555" s="3"/>
    </row>
    <row r="556" spans="3:3">
      <c r="C556" s="3"/>
    </row>
    <row r="557" spans="3:3">
      <c r="C557" s="3"/>
    </row>
    <row r="558" spans="3:3">
      <c r="C558" s="3"/>
    </row>
    <row r="559" spans="3:3">
      <c r="C559" s="3"/>
    </row>
    <row r="560" spans="3:3">
      <c r="C560" s="3"/>
    </row>
    <row r="561" spans="3:3">
      <c r="C561" s="3"/>
    </row>
    <row r="562" spans="3:3">
      <c r="C562" s="3"/>
    </row>
    <row r="563" spans="3:3">
      <c r="C563" s="3"/>
    </row>
    <row r="564" spans="3:3">
      <c r="C564" s="3"/>
    </row>
    <row r="565" spans="3:3">
      <c r="C565" s="3"/>
    </row>
    <row r="566" spans="3:3">
      <c r="C566" s="3"/>
    </row>
    <row r="567" spans="3:3">
      <c r="C567" s="3"/>
    </row>
    <row r="568" spans="3:3">
      <c r="C568" s="3"/>
    </row>
    <row r="569" spans="3:3">
      <c r="C569" s="3"/>
    </row>
    <row r="570" spans="3:3">
      <c r="C570" s="3"/>
    </row>
    <row r="571" spans="3:3">
      <c r="C571" s="3"/>
    </row>
    <row r="572" spans="3:3">
      <c r="C572" s="3"/>
    </row>
    <row r="573" spans="3:3">
      <c r="C573" s="3"/>
    </row>
    <row r="574" spans="3:3">
      <c r="C574" s="3"/>
    </row>
    <row r="575" spans="3:3">
      <c r="C575" s="3"/>
    </row>
    <row r="576" spans="3:3">
      <c r="C576" s="3"/>
    </row>
    <row r="577" spans="3:3">
      <c r="C577" s="3"/>
    </row>
    <row r="578" spans="3:3">
      <c r="C578" s="3"/>
    </row>
    <row r="579" spans="3:3">
      <c r="C579" s="3"/>
    </row>
    <row r="580" spans="3:3">
      <c r="C580" s="3"/>
    </row>
    <row r="581" spans="3:3">
      <c r="C581" s="3"/>
    </row>
    <row r="582" spans="3:3">
      <c r="C582" s="3"/>
    </row>
    <row r="583" spans="3:3">
      <c r="C583" s="3"/>
    </row>
    <row r="584" spans="3:3">
      <c r="C584" s="3"/>
    </row>
    <row r="585" spans="3:3">
      <c r="C585" s="3"/>
    </row>
    <row r="586" spans="3:3">
      <c r="C586" s="3"/>
    </row>
    <row r="587" spans="3:3">
      <c r="C587" s="3"/>
    </row>
    <row r="588" spans="3:3">
      <c r="C588" s="3"/>
    </row>
    <row r="589" spans="3:3">
      <c r="C589" s="3"/>
    </row>
    <row r="590" spans="3:3">
      <c r="C590" s="3"/>
    </row>
    <row r="591" spans="3:3">
      <c r="C591" s="3"/>
    </row>
    <row r="592" spans="3:3">
      <c r="C592" s="3"/>
    </row>
    <row r="593" spans="3:3">
      <c r="C593" s="3"/>
    </row>
    <row r="594" spans="3:3">
      <c r="C594" s="3"/>
    </row>
    <row r="595" spans="3:3">
      <c r="C595" s="3"/>
    </row>
    <row r="596" spans="3:3">
      <c r="C596" s="3"/>
    </row>
    <row r="597" spans="3:3">
      <c r="C597" s="3"/>
    </row>
    <row r="598" spans="3:3">
      <c r="C598" s="3"/>
    </row>
    <row r="599" spans="3:3">
      <c r="C599" s="3"/>
    </row>
    <row r="600" spans="3:3">
      <c r="C600" s="3"/>
    </row>
    <row r="601" spans="3:3">
      <c r="C601" s="3"/>
    </row>
    <row r="602" spans="3:3">
      <c r="C602" s="3"/>
    </row>
    <row r="603" spans="3:3">
      <c r="C603" s="3"/>
    </row>
    <row r="604" spans="3:3">
      <c r="C604" s="3"/>
    </row>
    <row r="605" spans="3:3">
      <c r="C605" s="3"/>
    </row>
    <row r="606" spans="3:3">
      <c r="C606" s="3"/>
    </row>
    <row r="607" spans="3:3">
      <c r="C607" s="3"/>
    </row>
    <row r="608" spans="3:3">
      <c r="C608" s="3"/>
    </row>
    <row r="609" spans="3:3">
      <c r="C609" s="3"/>
    </row>
    <row r="610" spans="3:3">
      <c r="C610" s="3"/>
    </row>
    <row r="611" spans="3:3">
      <c r="C611" s="3"/>
    </row>
    <row r="612" spans="3:3">
      <c r="C612" s="3"/>
    </row>
    <row r="613" spans="3:3">
      <c r="C613" s="3"/>
    </row>
    <row r="614" spans="3:3">
      <c r="C614" s="3"/>
    </row>
    <row r="615" spans="3:3">
      <c r="C615" s="3"/>
    </row>
    <row r="616" spans="3:3">
      <c r="C616" s="3"/>
    </row>
    <row r="617" spans="3:3">
      <c r="C617" s="3"/>
    </row>
    <row r="618" spans="3:3">
      <c r="C618" s="3"/>
    </row>
    <row r="619" spans="3:3">
      <c r="C619" s="3"/>
    </row>
    <row r="620" spans="3:3">
      <c r="C620" s="3"/>
    </row>
    <row r="621" spans="3:3">
      <c r="C621" s="3"/>
    </row>
    <row r="622" spans="3:3">
      <c r="C622" s="3"/>
    </row>
    <row r="623" spans="3:3">
      <c r="C623" s="3"/>
    </row>
    <row r="624" spans="3:3">
      <c r="C624" s="3"/>
    </row>
    <row r="625" spans="3:3">
      <c r="C625" s="3"/>
    </row>
    <row r="626" spans="3:3">
      <c r="C626" s="3"/>
    </row>
    <row r="627" spans="3:3">
      <c r="C627" s="3"/>
    </row>
    <row r="628" spans="3:3">
      <c r="C628" s="3"/>
    </row>
    <row r="629" spans="3:3">
      <c r="C629" s="3"/>
    </row>
    <row r="630" spans="3:3">
      <c r="C630" s="3"/>
    </row>
    <row r="631" spans="3:3">
      <c r="C631" s="3"/>
    </row>
    <row r="632" spans="3:3">
      <c r="C632" s="3"/>
    </row>
    <row r="633" spans="3:3">
      <c r="C633" s="3"/>
    </row>
    <row r="634" spans="3:3">
      <c r="C634" s="3"/>
    </row>
    <row r="635" spans="3:3">
      <c r="C635" s="3"/>
    </row>
    <row r="636" spans="3:3">
      <c r="C636" s="3"/>
    </row>
    <row r="637" spans="3:3">
      <c r="C637" s="3"/>
    </row>
    <row r="638" spans="3:3">
      <c r="C638" s="3"/>
    </row>
    <row r="639" spans="3:3">
      <c r="C639" s="3"/>
    </row>
    <row r="640" spans="3:3">
      <c r="C640" s="3"/>
    </row>
    <row r="641" spans="3:3">
      <c r="C641" s="3"/>
    </row>
    <row r="642" spans="3:3">
      <c r="C642" s="3"/>
    </row>
    <row r="643" spans="3:3">
      <c r="C643" s="3"/>
    </row>
    <row r="644" spans="3:3">
      <c r="C644" s="3"/>
    </row>
    <row r="645" spans="3:3">
      <c r="C645" s="3"/>
    </row>
    <row r="646" spans="3:3">
      <c r="C646" s="3"/>
    </row>
    <row r="647" spans="3:3">
      <c r="C647" s="3"/>
    </row>
    <row r="648" spans="3:3">
      <c r="C648" s="3"/>
    </row>
    <row r="649" spans="3:3">
      <c r="C649" s="3"/>
    </row>
    <row r="650" spans="3:3">
      <c r="C650" s="3"/>
    </row>
    <row r="651" spans="3:3">
      <c r="C651" s="3"/>
    </row>
    <row r="652" spans="3:3">
      <c r="C652" s="3"/>
    </row>
    <row r="653" spans="3:3">
      <c r="C653" s="3"/>
    </row>
    <row r="654" spans="3:3">
      <c r="C654" s="3"/>
    </row>
    <row r="655" spans="3:3">
      <c r="C655" s="3"/>
    </row>
    <row r="656" spans="3:3">
      <c r="C656" s="3"/>
    </row>
    <row r="657" spans="3:3">
      <c r="C657" s="3"/>
    </row>
    <row r="658" spans="3:3">
      <c r="C658" s="3"/>
    </row>
    <row r="659" spans="3:3">
      <c r="C659" s="3"/>
    </row>
    <row r="660" spans="3:3">
      <c r="C660" s="3"/>
    </row>
    <row r="661" spans="3:3">
      <c r="C661" s="3"/>
    </row>
    <row r="662" spans="3:3">
      <c r="C662" s="3"/>
    </row>
    <row r="663" spans="3:3">
      <c r="C663" s="3"/>
    </row>
    <row r="664" spans="3:3">
      <c r="C664" s="3"/>
    </row>
    <row r="665" spans="3:3">
      <c r="C665" s="3"/>
    </row>
    <row r="666" spans="3:3">
      <c r="C666" s="3"/>
    </row>
    <row r="667" spans="3:3">
      <c r="C667" s="3"/>
    </row>
    <row r="668" spans="3:3">
      <c r="C668" s="3"/>
    </row>
    <row r="669" spans="3:3">
      <c r="C669" s="3"/>
    </row>
    <row r="670" spans="3:3">
      <c r="C670" s="3"/>
    </row>
    <row r="671" spans="3:3">
      <c r="C671" s="3"/>
    </row>
    <row r="672" spans="3:3">
      <c r="C672" s="3"/>
    </row>
    <row r="673" spans="3:3">
      <c r="C673" s="3"/>
    </row>
    <row r="674" spans="3:3">
      <c r="C674" s="3"/>
    </row>
    <row r="675" spans="3:3">
      <c r="C675" s="3"/>
    </row>
    <row r="676" spans="3:3">
      <c r="C676" s="3"/>
    </row>
    <row r="677" spans="3:3">
      <c r="C677" s="3"/>
    </row>
    <row r="678" spans="3:3">
      <c r="C678" s="3"/>
    </row>
    <row r="679" spans="3:3">
      <c r="C679" s="3"/>
    </row>
    <row r="680" spans="3:3">
      <c r="C680" s="3"/>
    </row>
    <row r="681" spans="3:3">
      <c r="C681" s="3"/>
    </row>
    <row r="682" spans="3:3">
      <c r="C682" s="3"/>
    </row>
    <row r="683" spans="3:3">
      <c r="C683" s="3"/>
    </row>
    <row r="684" spans="3:3">
      <c r="C684" s="3"/>
    </row>
    <row r="685" spans="3:3">
      <c r="C685" s="3"/>
    </row>
    <row r="686" spans="3:3">
      <c r="C686" s="3"/>
    </row>
    <row r="687" spans="3:3">
      <c r="C687" s="3"/>
    </row>
    <row r="688" spans="3:3">
      <c r="C688" s="3"/>
    </row>
    <row r="689" spans="3:3">
      <c r="C689" s="3"/>
    </row>
    <row r="690" spans="3:3">
      <c r="C690" s="3"/>
    </row>
    <row r="691" spans="3:3">
      <c r="C691" s="3"/>
    </row>
    <row r="692" spans="3:3">
      <c r="C692" s="3"/>
    </row>
    <row r="693" spans="3:3">
      <c r="C693" s="3"/>
    </row>
    <row r="694" spans="3:3">
      <c r="C694" s="3"/>
    </row>
    <row r="695" spans="3:3">
      <c r="C695" s="3"/>
    </row>
    <row r="696" spans="3:3">
      <c r="C696" s="3"/>
    </row>
    <row r="697" spans="3:3">
      <c r="C697" s="3"/>
    </row>
    <row r="698" spans="3:3">
      <c r="C698" s="3"/>
    </row>
    <row r="699" spans="3:3">
      <c r="C699" s="3"/>
    </row>
    <row r="700" spans="3:3">
      <c r="C700" s="3"/>
    </row>
    <row r="701" spans="3:3">
      <c r="C701" s="3"/>
    </row>
    <row r="702" spans="3:3">
      <c r="C702" s="3"/>
    </row>
    <row r="703" spans="3:3">
      <c r="C703" s="3"/>
    </row>
    <row r="704" spans="3:3">
      <c r="C704" s="3"/>
    </row>
    <row r="705" spans="3:3">
      <c r="C705" s="3"/>
    </row>
    <row r="706" spans="3:3">
      <c r="C706" s="3"/>
    </row>
    <row r="707" spans="3:3">
      <c r="C707" s="3"/>
    </row>
    <row r="708" spans="3:3">
      <c r="C708" s="3"/>
    </row>
    <row r="709" spans="3:3">
      <c r="C709" s="3"/>
    </row>
    <row r="710" spans="3:3">
      <c r="C710" s="3"/>
    </row>
    <row r="711" spans="3:3">
      <c r="C711" s="3"/>
    </row>
    <row r="712" spans="3:3">
      <c r="C712" s="3"/>
    </row>
    <row r="713" spans="3:3">
      <c r="C713" s="3"/>
    </row>
    <row r="714" spans="3:3">
      <c r="C714" s="3"/>
    </row>
    <row r="715" spans="3:3">
      <c r="C715" s="3"/>
    </row>
    <row r="716" spans="3:3">
      <c r="C716" s="3"/>
    </row>
    <row r="717" spans="3:3">
      <c r="C717" s="3"/>
    </row>
    <row r="718" spans="3:3">
      <c r="C718" s="3"/>
    </row>
    <row r="719" spans="3:3">
      <c r="C719" s="3"/>
    </row>
    <row r="720" spans="3:3">
      <c r="C720" s="3"/>
    </row>
    <row r="721" spans="3:3">
      <c r="C721" s="3"/>
    </row>
    <row r="722" spans="3:3">
      <c r="C722" s="3"/>
    </row>
    <row r="723" spans="3:3">
      <c r="C723" s="3"/>
    </row>
    <row r="724" spans="3:3">
      <c r="C724" s="3"/>
    </row>
    <row r="725" spans="3:3">
      <c r="C725" s="3"/>
    </row>
    <row r="726" spans="3:3">
      <c r="C726" s="3"/>
    </row>
    <row r="727" spans="3:3">
      <c r="C727" s="3"/>
    </row>
    <row r="728" spans="3:3">
      <c r="C728" s="3"/>
    </row>
    <row r="729" spans="3:3">
      <c r="C729" s="3"/>
    </row>
    <row r="730" spans="3:3">
      <c r="C730" s="3"/>
    </row>
    <row r="731" spans="3:3">
      <c r="C731" s="3"/>
    </row>
    <row r="732" spans="3:3">
      <c r="C732" s="3"/>
    </row>
    <row r="733" spans="3:3">
      <c r="C733" s="3"/>
    </row>
    <row r="734" spans="3:3">
      <c r="C734" s="3"/>
    </row>
    <row r="735" spans="3:3">
      <c r="C735" s="3"/>
    </row>
    <row r="736" spans="3:3">
      <c r="C736" s="3"/>
    </row>
    <row r="737" spans="3:3">
      <c r="C737" s="3"/>
    </row>
    <row r="738" spans="3:3">
      <c r="C738" s="3"/>
    </row>
    <row r="739" spans="3:3">
      <c r="C739" s="3"/>
    </row>
    <row r="740" spans="3:3">
      <c r="C740" s="3"/>
    </row>
    <row r="741" spans="3:3">
      <c r="C741" s="3"/>
    </row>
    <row r="742" spans="3:3">
      <c r="C742" s="3"/>
    </row>
    <row r="743" spans="3:3">
      <c r="C743" s="3"/>
    </row>
    <row r="744" spans="3:3">
      <c r="C744" s="3"/>
    </row>
    <row r="745" spans="3:3">
      <c r="C745" s="3"/>
    </row>
    <row r="746" spans="3:3">
      <c r="C746" s="3"/>
    </row>
    <row r="747" spans="3:3">
      <c r="C747" s="3"/>
    </row>
    <row r="748" spans="3:3">
      <c r="C748" s="3"/>
    </row>
    <row r="749" spans="3:3">
      <c r="C749" s="3"/>
    </row>
    <row r="750" spans="3:3">
      <c r="C750" s="3"/>
    </row>
    <row r="751" spans="3:3">
      <c r="C751" s="3"/>
    </row>
    <row r="752" spans="3:3">
      <c r="C752" s="3"/>
    </row>
    <row r="753" spans="3:3">
      <c r="C753" s="3"/>
    </row>
    <row r="754" spans="3:3">
      <c r="C754" s="3"/>
    </row>
    <row r="755" spans="3:3">
      <c r="C755" s="3"/>
    </row>
    <row r="756" spans="3:3">
      <c r="C756" s="3"/>
    </row>
    <row r="757" spans="3:3">
      <c r="C757" s="3"/>
    </row>
    <row r="758" spans="3:3">
      <c r="C758" s="3"/>
    </row>
    <row r="759" spans="3:3">
      <c r="C759" s="3"/>
    </row>
    <row r="760" spans="3:3">
      <c r="C760" s="3"/>
    </row>
    <row r="761" spans="3:3">
      <c r="C761" s="3"/>
    </row>
    <row r="762" spans="3:3">
      <c r="C762" s="3"/>
    </row>
    <row r="763" spans="3:3">
      <c r="C763" s="3"/>
    </row>
    <row r="764" spans="3:3">
      <c r="C764" s="3"/>
    </row>
    <row r="765" spans="3:3">
      <c r="C765" s="3"/>
    </row>
    <row r="766" spans="3:3">
      <c r="C766" s="3"/>
    </row>
    <row r="767" spans="3:3">
      <c r="C767" s="3"/>
    </row>
    <row r="768" spans="3:3">
      <c r="C768" s="3"/>
    </row>
    <row r="769" spans="3:3">
      <c r="C769" s="3"/>
    </row>
    <row r="770" spans="3:3">
      <c r="C770" s="3"/>
    </row>
    <row r="771" spans="3:3">
      <c r="C771" s="3"/>
    </row>
    <row r="772" spans="3:3">
      <c r="C772" s="3"/>
    </row>
    <row r="773" spans="3:3">
      <c r="C773" s="3"/>
    </row>
    <row r="774" spans="3:3">
      <c r="C774" s="3"/>
    </row>
    <row r="775" spans="3:3">
      <c r="C775" s="3"/>
    </row>
    <row r="776" spans="3:3">
      <c r="C776" s="3"/>
    </row>
    <row r="777" spans="3:3">
      <c r="C777" s="3"/>
    </row>
    <row r="778" spans="3:3">
      <c r="C778" s="3"/>
    </row>
    <row r="779" spans="3:3">
      <c r="C779" s="3"/>
    </row>
    <row r="780" spans="3:3">
      <c r="C780" s="3"/>
    </row>
    <row r="781" spans="3:3">
      <c r="C781" s="3"/>
    </row>
    <row r="782" spans="3:3">
      <c r="C782" s="3"/>
    </row>
    <row r="783" spans="3:3">
      <c r="C783" s="3"/>
    </row>
    <row r="784" spans="3:3">
      <c r="C784" s="3"/>
    </row>
    <row r="785" spans="3:3">
      <c r="C785" s="3"/>
    </row>
    <row r="786" spans="3:3">
      <c r="C786" s="3"/>
    </row>
    <row r="787" spans="3:3">
      <c r="C787" s="3"/>
    </row>
    <row r="788" spans="3:3">
      <c r="C788" s="3"/>
    </row>
    <row r="789" spans="3:3">
      <c r="C789" s="3"/>
    </row>
    <row r="790" spans="3:3">
      <c r="C790" s="3"/>
    </row>
    <row r="791" spans="3:3">
      <c r="C791" s="3"/>
    </row>
    <row r="792" spans="3:3">
      <c r="C792" s="3"/>
    </row>
    <row r="793" spans="3:3">
      <c r="C793" s="3"/>
    </row>
    <row r="794" spans="3:3">
      <c r="C794" s="3"/>
    </row>
    <row r="795" spans="3:3">
      <c r="C795" s="3"/>
    </row>
    <row r="796" spans="3:3">
      <c r="C796" s="3"/>
    </row>
    <row r="797" spans="3:3">
      <c r="C797" s="3"/>
    </row>
    <row r="798" spans="3:3">
      <c r="C798" s="3"/>
    </row>
    <row r="799" spans="3:3">
      <c r="C799" s="3"/>
    </row>
    <row r="800" spans="3:3">
      <c r="C800" s="3"/>
    </row>
    <row r="801" spans="3:3">
      <c r="C801" s="3"/>
    </row>
    <row r="802" spans="3:3">
      <c r="C802" s="3"/>
    </row>
    <row r="803" spans="3:3">
      <c r="C803" s="3"/>
    </row>
    <row r="804" spans="3:3">
      <c r="C804" s="3"/>
    </row>
    <row r="805" spans="3:3">
      <c r="C805" s="3"/>
    </row>
    <row r="806" spans="3:3">
      <c r="C806" s="3"/>
    </row>
    <row r="807" spans="3:3">
      <c r="C807" s="3"/>
    </row>
    <row r="808" spans="3:3">
      <c r="C808" s="3"/>
    </row>
    <row r="809" spans="3:3">
      <c r="C809" s="3"/>
    </row>
    <row r="810" spans="3:3">
      <c r="C810" s="3"/>
    </row>
    <row r="811" spans="3:3">
      <c r="C811" s="3"/>
    </row>
    <row r="812" spans="3:3">
      <c r="C812" s="3"/>
    </row>
    <row r="813" spans="3:3">
      <c r="C813" s="3"/>
    </row>
    <row r="814" spans="3:3">
      <c r="C814" s="3"/>
    </row>
    <row r="815" spans="3:3">
      <c r="C815" s="3"/>
    </row>
    <row r="816" spans="3:3">
      <c r="C816" s="3"/>
    </row>
    <row r="817" spans="3:3">
      <c r="C817" s="3"/>
    </row>
    <row r="818" spans="3:3">
      <c r="C818" s="3"/>
    </row>
    <row r="819" spans="3:3">
      <c r="C819" s="3"/>
    </row>
    <row r="820" spans="3:3">
      <c r="C820" s="3"/>
    </row>
    <row r="821" spans="3:3">
      <c r="C821" s="3"/>
    </row>
    <row r="822" spans="3:3">
      <c r="C822" s="3"/>
    </row>
    <row r="823" spans="3:3">
      <c r="C823" s="3"/>
    </row>
    <row r="824" spans="3:3">
      <c r="C824" s="3"/>
    </row>
    <row r="825" spans="3:3">
      <c r="C825" s="3"/>
    </row>
    <row r="826" spans="3:3">
      <c r="C826" s="3"/>
    </row>
    <row r="827" spans="3:3">
      <c r="C827" s="3"/>
    </row>
    <row r="828" spans="3:3">
      <c r="C828" s="3"/>
    </row>
    <row r="829" spans="3:3">
      <c r="C829" s="3"/>
    </row>
    <row r="830" spans="3:3">
      <c r="C830" s="3"/>
    </row>
    <row r="831" spans="3:3">
      <c r="C831" s="3"/>
    </row>
    <row r="832" spans="3:3">
      <c r="C832" s="3"/>
    </row>
    <row r="833" spans="3:3">
      <c r="C833" s="3"/>
    </row>
    <row r="834" spans="3:3">
      <c r="C834" s="3"/>
    </row>
    <row r="835" spans="3:3">
      <c r="C835" s="3"/>
    </row>
    <row r="836" spans="3:3">
      <c r="C836" s="3"/>
    </row>
    <row r="837" spans="3:3">
      <c r="C837" s="3"/>
    </row>
    <row r="838" spans="3:3">
      <c r="C838" s="3"/>
    </row>
    <row r="839" spans="3:3">
      <c r="C839" s="3"/>
    </row>
    <row r="840" spans="3:3">
      <c r="C840" s="3"/>
    </row>
    <row r="841" spans="3:3">
      <c r="C841" s="3"/>
    </row>
    <row r="842" spans="3:3">
      <c r="C842" s="3"/>
    </row>
    <row r="843" spans="3:3">
      <c r="C843" s="3"/>
    </row>
    <row r="844" spans="3:3">
      <c r="C844" s="3"/>
    </row>
    <row r="845" spans="3:3">
      <c r="C845" s="3"/>
    </row>
    <row r="846" spans="3:3">
      <c r="C846" s="3"/>
    </row>
    <row r="847" spans="3:3">
      <c r="C847" s="3"/>
    </row>
    <row r="848" spans="3:3">
      <c r="C848" s="3"/>
    </row>
    <row r="849" spans="3:3">
      <c r="C849" s="3"/>
    </row>
    <row r="850" spans="3:3">
      <c r="C850" s="3"/>
    </row>
    <row r="851" spans="3:3">
      <c r="C851" s="3"/>
    </row>
    <row r="852" spans="3:3">
      <c r="C852" s="3"/>
    </row>
    <row r="853" spans="3:3">
      <c r="C853" s="3"/>
    </row>
    <row r="854" spans="3:3">
      <c r="C854" s="3"/>
    </row>
    <row r="855" spans="3:3">
      <c r="C855" s="3"/>
    </row>
    <row r="856" spans="3:3">
      <c r="C856" s="3"/>
    </row>
    <row r="857" spans="3:3">
      <c r="C857" s="3"/>
    </row>
    <row r="858" spans="3:3">
      <c r="C858" s="3"/>
    </row>
    <row r="859" spans="3:3">
      <c r="C859" s="3"/>
    </row>
    <row r="860" spans="3:3">
      <c r="C860" s="3"/>
    </row>
    <row r="861" spans="3:3">
      <c r="C861" s="3"/>
    </row>
    <row r="862" spans="3:3">
      <c r="C862" s="3"/>
    </row>
    <row r="863" spans="3:3">
      <c r="C863" s="3"/>
    </row>
    <row r="864" spans="3:3">
      <c r="C864" s="3"/>
    </row>
    <row r="865" spans="3:3">
      <c r="C865" s="3"/>
    </row>
    <row r="866" spans="3:3">
      <c r="C866" s="3"/>
    </row>
    <row r="867" spans="3:3">
      <c r="C867" s="3"/>
    </row>
    <row r="868" spans="3:3">
      <c r="C868" s="3"/>
    </row>
    <row r="869" spans="3:3">
      <c r="C869" s="3"/>
    </row>
    <row r="870" spans="3:3">
      <c r="C870" s="3"/>
    </row>
    <row r="871" spans="3:3">
      <c r="C871" s="3"/>
    </row>
    <row r="872" spans="3:3">
      <c r="C872" s="3"/>
    </row>
    <row r="873" spans="3:3">
      <c r="C873" s="3"/>
    </row>
    <row r="874" spans="3:3">
      <c r="C874" s="3"/>
    </row>
    <row r="875" spans="3:3">
      <c r="C875" s="3"/>
    </row>
    <row r="876" spans="3:3">
      <c r="C876" s="3"/>
    </row>
    <row r="877" spans="3:3">
      <c r="C877" s="3"/>
    </row>
    <row r="878" spans="3:3">
      <c r="C878" s="3"/>
    </row>
    <row r="879" spans="3:3">
      <c r="C879" s="3"/>
    </row>
    <row r="880" spans="3:3">
      <c r="C880" s="3"/>
    </row>
    <row r="881" spans="3:3">
      <c r="C881" s="3"/>
    </row>
    <row r="882" spans="3:3">
      <c r="C882" s="3"/>
    </row>
    <row r="883" spans="3:3">
      <c r="C883" s="3"/>
    </row>
    <row r="884" spans="3:3">
      <c r="C884" s="3"/>
    </row>
    <row r="885" spans="3:3">
      <c r="C885" s="3"/>
    </row>
    <row r="886" spans="3:3">
      <c r="C886" s="3"/>
    </row>
    <row r="887" spans="3:3">
      <c r="C887" s="3"/>
    </row>
    <row r="888" spans="3:3">
      <c r="C888" s="3"/>
    </row>
    <row r="889" spans="3:3">
      <c r="C889" s="3"/>
    </row>
    <row r="890" spans="3:3">
      <c r="C890" s="3"/>
    </row>
    <row r="891" spans="3:3">
      <c r="C891" s="3"/>
    </row>
    <row r="892" spans="3:3">
      <c r="C892" s="3"/>
    </row>
    <row r="893" spans="3:3">
      <c r="C893" s="3"/>
    </row>
    <row r="894" spans="3:3">
      <c r="C894" s="3"/>
    </row>
    <row r="895" spans="3:3">
      <c r="C895" s="3"/>
    </row>
    <row r="896" spans="3:3">
      <c r="C896" s="3"/>
    </row>
    <row r="897" spans="3:3">
      <c r="C897" s="3"/>
    </row>
    <row r="898" spans="3:3">
      <c r="C898" s="3"/>
    </row>
    <row r="899" spans="3:3">
      <c r="C899" s="3"/>
    </row>
    <row r="900" spans="3:3">
      <c r="C900" s="3"/>
    </row>
    <row r="901" spans="3:3">
      <c r="C901" s="3"/>
    </row>
    <row r="902" spans="3:3">
      <c r="C902" s="3"/>
    </row>
    <row r="903" spans="3:3">
      <c r="C903" s="3"/>
    </row>
    <row r="904" spans="3:3">
      <c r="C904" s="3"/>
    </row>
    <row r="905" spans="3:3">
      <c r="C905" s="3"/>
    </row>
    <row r="906" spans="3:3">
      <c r="C906" s="3"/>
    </row>
    <row r="907" spans="3:3">
      <c r="C907" s="3"/>
    </row>
    <row r="908" spans="3:3">
      <c r="C908" s="3"/>
    </row>
    <row r="909" spans="3:3">
      <c r="C909" s="3"/>
    </row>
    <row r="910" spans="3:3">
      <c r="C910" s="3"/>
    </row>
    <row r="911" spans="3:3">
      <c r="C911" s="3"/>
    </row>
    <row r="912" spans="3:3">
      <c r="C912" s="3"/>
    </row>
    <row r="913" spans="3:3">
      <c r="C913" s="3"/>
    </row>
    <row r="914" spans="3:3">
      <c r="C914" s="3"/>
    </row>
    <row r="915" spans="3:3">
      <c r="C915" s="3"/>
    </row>
    <row r="916" spans="3:3">
      <c r="C916" s="3"/>
    </row>
    <row r="917" spans="3:3">
      <c r="C917" s="3"/>
    </row>
    <row r="918" spans="3:3">
      <c r="C918" s="3"/>
    </row>
    <row r="919" spans="3:3">
      <c r="C919" s="3"/>
    </row>
    <row r="920" spans="3:3">
      <c r="C920" s="3"/>
    </row>
    <row r="921" spans="3:3">
      <c r="C921" s="3"/>
    </row>
    <row r="922" spans="3:3">
      <c r="C922" s="3"/>
    </row>
    <row r="923" spans="3:3">
      <c r="C923" s="3"/>
    </row>
    <row r="924" spans="3:3">
      <c r="C924" s="3"/>
    </row>
    <row r="925" spans="3:3">
      <c r="C925" s="3"/>
    </row>
    <row r="926" spans="3:3">
      <c r="C926" s="3"/>
    </row>
    <row r="927" spans="3:3">
      <c r="C927" s="3"/>
    </row>
    <row r="928" spans="3:3">
      <c r="C928" s="3"/>
    </row>
    <row r="929" spans="3:3">
      <c r="C929" s="3"/>
    </row>
    <row r="930" spans="3:3">
      <c r="C930" s="3"/>
    </row>
    <row r="931" spans="3:3">
      <c r="C931" s="3"/>
    </row>
    <row r="932" spans="3:3">
      <c r="C932" s="3"/>
    </row>
    <row r="933" spans="3:3">
      <c r="C933" s="3"/>
    </row>
    <row r="934" spans="3:3">
      <c r="C934" s="3"/>
    </row>
    <row r="935" spans="3:3">
      <c r="C935" s="3"/>
    </row>
    <row r="936" spans="3:3">
      <c r="C936" s="3"/>
    </row>
    <row r="937" spans="3:3">
      <c r="C937" s="3"/>
    </row>
    <row r="938" spans="3:3">
      <c r="C938" s="3"/>
    </row>
    <row r="939" spans="3:3">
      <c r="C939" s="3"/>
    </row>
    <row r="940" spans="3:3">
      <c r="C940" s="3"/>
    </row>
    <row r="941" spans="3:3">
      <c r="C941" s="3"/>
    </row>
    <row r="942" spans="3:3">
      <c r="C942" s="3"/>
    </row>
    <row r="943" spans="3:3">
      <c r="C943" s="3"/>
    </row>
    <row r="944" spans="3:3">
      <c r="C944" s="3"/>
    </row>
    <row r="945" spans="3:3">
      <c r="C945" s="3"/>
    </row>
    <row r="946" spans="3:3">
      <c r="C946" s="3"/>
    </row>
    <row r="947" spans="3:3">
      <c r="C947" s="3"/>
    </row>
    <row r="948" spans="3:3">
      <c r="C948" s="3"/>
    </row>
    <row r="949" spans="3:3">
      <c r="C949" s="3"/>
    </row>
    <row r="950" spans="3:3">
      <c r="C950" s="3"/>
    </row>
    <row r="951" spans="3:3">
      <c r="C951" s="3"/>
    </row>
    <row r="952" spans="3:3">
      <c r="C952" s="3"/>
    </row>
    <row r="953" spans="3:3">
      <c r="C953" s="3"/>
    </row>
    <row r="954" spans="3:3">
      <c r="C954" s="3"/>
    </row>
    <row r="955" spans="3:3">
      <c r="C955" s="3"/>
    </row>
    <row r="956" spans="3:3">
      <c r="C956" s="3"/>
    </row>
    <row r="957" spans="3:3">
      <c r="C957" s="3"/>
    </row>
    <row r="958" spans="3:3">
      <c r="C958" s="3"/>
    </row>
    <row r="959" spans="3:3">
      <c r="C959" s="3"/>
    </row>
    <row r="960" spans="3:3">
      <c r="C960" s="3"/>
    </row>
    <row r="961" spans="3:3">
      <c r="C961" s="3"/>
    </row>
    <row r="962" spans="3:3">
      <c r="C962" s="3"/>
    </row>
    <row r="963" spans="3:3">
      <c r="C963" s="3"/>
    </row>
    <row r="964" spans="3:3">
      <c r="C964" s="3"/>
    </row>
    <row r="965" spans="3:3">
      <c r="C965" s="3"/>
    </row>
    <row r="966" spans="3:3">
      <c r="C966" s="3"/>
    </row>
    <row r="967" spans="3:3">
      <c r="C967" s="3"/>
    </row>
    <row r="968" spans="3:3">
      <c r="C968" s="3"/>
    </row>
    <row r="969" spans="3:3">
      <c r="C969" s="3"/>
    </row>
    <row r="970" spans="3:3">
      <c r="C970" s="3"/>
    </row>
    <row r="971" spans="3:3">
      <c r="C971" s="3"/>
    </row>
    <row r="972" spans="3:3">
      <c r="C972" s="3"/>
    </row>
    <row r="973" spans="3:3">
      <c r="C973" s="3"/>
    </row>
    <row r="974" spans="3:3">
      <c r="C974" s="3"/>
    </row>
    <row r="975" spans="3:3">
      <c r="C975" s="3"/>
    </row>
    <row r="976" spans="3:3">
      <c r="C976" s="3"/>
    </row>
    <row r="977" spans="3:3">
      <c r="C977" s="3"/>
    </row>
    <row r="978" spans="3:3">
      <c r="C978" s="3"/>
    </row>
    <row r="979" spans="3:3">
      <c r="C979" s="3"/>
    </row>
    <row r="980" spans="3:3">
      <c r="C980" s="3"/>
    </row>
    <row r="981" spans="3:3">
      <c r="C981" s="3"/>
    </row>
    <row r="982" spans="3:3">
      <c r="C982" s="3"/>
    </row>
    <row r="983" spans="3:3">
      <c r="C983" s="3"/>
    </row>
    <row r="984" spans="3:3">
      <c r="C984" s="3"/>
    </row>
    <row r="985" spans="3:3">
      <c r="C985" s="3"/>
    </row>
    <row r="986" spans="3:3">
      <c r="C986" s="3"/>
    </row>
    <row r="987" spans="3:3">
      <c r="C987" s="3"/>
    </row>
    <row r="988" spans="3:3">
      <c r="C988" s="3"/>
    </row>
    <row r="989" spans="3:3">
      <c r="C989" s="3"/>
    </row>
    <row r="990" spans="3:3">
      <c r="C990" s="3"/>
    </row>
    <row r="991" spans="3:3">
      <c r="C991" s="3"/>
    </row>
    <row r="992" spans="3:3">
      <c r="C992" s="3"/>
    </row>
    <row r="993" spans="3:3">
      <c r="C993" s="3"/>
    </row>
    <row r="994" spans="3:3">
      <c r="C994" s="3"/>
    </row>
    <row r="995" spans="3:3">
      <c r="C995" s="3"/>
    </row>
    <row r="996" spans="3:3">
      <c r="C996" s="3"/>
    </row>
    <row r="997" spans="3:3">
      <c r="C997" s="3"/>
    </row>
    <row r="998" spans="3:3">
      <c r="C998" s="3"/>
    </row>
    <row r="999" spans="3:3">
      <c r="C999" s="3"/>
    </row>
    <row r="1000" spans="3:3">
      <c r="C1000" s="3"/>
    </row>
    <row r="1001" spans="3:3">
      <c r="C1001" s="3"/>
    </row>
    <row r="1002" spans="3:3">
      <c r="C1002" s="3"/>
    </row>
    <row r="1003" spans="3:3">
      <c r="C1003" s="3"/>
    </row>
    <row r="1004" spans="3:3">
      <c r="C1004" s="3"/>
    </row>
    <row r="1005" spans="3:3">
      <c r="C1005" s="3"/>
    </row>
    <row r="1006" spans="3:3">
      <c r="C1006" s="3"/>
    </row>
    <row r="1007" spans="3:3">
      <c r="C1007" s="3"/>
    </row>
    <row r="1008" spans="3:3">
      <c r="C1008" s="3"/>
    </row>
    <row r="1009" spans="3:3">
      <c r="C1009" s="3"/>
    </row>
    <row r="1010" spans="3:3">
      <c r="C1010" s="3"/>
    </row>
    <row r="1011" spans="3:3">
      <c r="C1011" s="3"/>
    </row>
    <row r="1012" spans="3:3">
      <c r="C1012" s="3"/>
    </row>
    <row r="1013" spans="3:3">
      <c r="C1013" s="3"/>
    </row>
    <row r="1014" spans="3:3">
      <c r="C1014" s="3"/>
    </row>
    <row r="1015" spans="3:3">
      <c r="C1015" s="3"/>
    </row>
    <row r="1016" spans="3:3">
      <c r="C1016" s="3"/>
    </row>
    <row r="1017" spans="3:3">
      <c r="C1017" s="3"/>
    </row>
    <row r="1018" spans="3:3">
      <c r="C1018" s="3"/>
    </row>
    <row r="1019" spans="3:3">
      <c r="C1019" s="3"/>
    </row>
    <row r="1020" spans="3:3">
      <c r="C1020" s="3"/>
    </row>
    <row r="1021" spans="3:3">
      <c r="C1021" s="3"/>
    </row>
    <row r="1022" spans="3:3">
      <c r="C1022" s="3"/>
    </row>
    <row r="1023" spans="3:3">
      <c r="C1023" s="3"/>
    </row>
    <row r="1024" spans="3:3">
      <c r="C1024" s="3"/>
    </row>
    <row r="1025" spans="3:3">
      <c r="C1025" s="3"/>
    </row>
    <row r="1026" spans="3:3">
      <c r="C1026" s="3"/>
    </row>
    <row r="1027" spans="3:3">
      <c r="C1027" s="3"/>
    </row>
    <row r="1028" spans="3:3">
      <c r="C1028" s="3"/>
    </row>
    <row r="1029" spans="3:3">
      <c r="C1029" s="3"/>
    </row>
    <row r="1030" spans="3:3">
      <c r="C1030" s="3"/>
    </row>
    <row r="1031" spans="3:3">
      <c r="C1031" s="3"/>
    </row>
    <row r="1032" spans="3:3">
      <c r="C1032" s="3"/>
    </row>
    <row r="1033" spans="3:3">
      <c r="C1033" s="3"/>
    </row>
    <row r="1034" spans="3:3">
      <c r="C1034" s="3"/>
    </row>
    <row r="1035" spans="3:3">
      <c r="C1035" s="3"/>
    </row>
    <row r="1036" spans="3:3">
      <c r="C1036" s="3"/>
    </row>
    <row r="1037" spans="3:3">
      <c r="C1037" s="3"/>
    </row>
    <row r="1038" spans="3:3">
      <c r="C1038" s="3"/>
    </row>
    <row r="1039" spans="3:3">
      <c r="C1039" s="3"/>
    </row>
    <row r="1040" spans="3:3">
      <c r="C1040" s="3"/>
    </row>
    <row r="1041" spans="3:3">
      <c r="C1041" s="3"/>
    </row>
    <row r="1042" spans="3:3">
      <c r="C1042" s="3"/>
    </row>
    <row r="1043" spans="3:3">
      <c r="C1043" s="3"/>
    </row>
    <row r="1044" spans="3:3">
      <c r="C1044" s="3"/>
    </row>
    <row r="1045" spans="3:3">
      <c r="C1045" s="3"/>
    </row>
    <row r="1046" spans="3:3">
      <c r="C1046" s="3"/>
    </row>
    <row r="1047" spans="3:3">
      <c r="C1047" s="3"/>
    </row>
    <row r="1048" spans="3:3">
      <c r="C1048" s="3"/>
    </row>
    <row r="1049" spans="3:3">
      <c r="C1049" s="3"/>
    </row>
    <row r="1050" spans="3:3">
      <c r="C1050" s="3"/>
    </row>
    <row r="1051" spans="3:3">
      <c r="C1051" s="3"/>
    </row>
    <row r="1052" spans="3:3">
      <c r="C1052" s="3"/>
    </row>
    <row r="1053" spans="3:3">
      <c r="C1053" s="3"/>
    </row>
    <row r="1054" spans="3:3">
      <c r="C1054" s="3"/>
    </row>
    <row r="1055" spans="3:3">
      <c r="C1055" s="3"/>
    </row>
    <row r="1056" spans="3:3">
      <c r="C1056" s="3"/>
    </row>
    <row r="1057" spans="3:3">
      <c r="C1057" s="3"/>
    </row>
    <row r="1058" spans="3:3">
      <c r="C1058" s="3"/>
    </row>
    <row r="1059" spans="3:3">
      <c r="C1059" s="3"/>
    </row>
    <row r="1060" spans="3:3">
      <c r="C1060" s="3"/>
    </row>
    <row r="1061" spans="3:3">
      <c r="C1061" s="3"/>
    </row>
    <row r="1062" spans="3:3">
      <c r="C1062" s="3"/>
    </row>
    <row r="1063" spans="3:3">
      <c r="C1063" s="3"/>
    </row>
    <row r="1064" spans="3:3">
      <c r="C1064" s="3"/>
    </row>
    <row r="1065" spans="3:3">
      <c r="C1065" s="3"/>
    </row>
    <row r="1066" spans="3:3">
      <c r="C1066" s="3"/>
    </row>
    <row r="1067" spans="3:3">
      <c r="C1067" s="3"/>
    </row>
    <row r="1068" spans="3:3">
      <c r="C1068" s="3"/>
    </row>
    <row r="1069" spans="3:3">
      <c r="C1069" s="3"/>
    </row>
    <row r="1070" spans="3:3">
      <c r="C1070" s="3"/>
    </row>
    <row r="1071" spans="3:3">
      <c r="C1071" s="3"/>
    </row>
    <row r="1072" spans="3:3">
      <c r="C1072" s="3"/>
    </row>
    <row r="1073" spans="3:3">
      <c r="C1073" s="3"/>
    </row>
    <row r="1074" spans="3:3">
      <c r="C1074" s="3"/>
    </row>
    <row r="1075" spans="3:3">
      <c r="C1075" s="3"/>
    </row>
    <row r="1076" spans="3:3">
      <c r="C1076" s="3"/>
    </row>
    <row r="1077" spans="3:3">
      <c r="C1077" s="3"/>
    </row>
    <row r="1078" spans="3:3">
      <c r="C1078" s="3"/>
    </row>
    <row r="1079" spans="3:3">
      <c r="C1079" s="3"/>
    </row>
    <row r="1080" spans="3:3">
      <c r="C1080" s="3"/>
    </row>
    <row r="1081" spans="3:3">
      <c r="C1081" s="3"/>
    </row>
    <row r="1082" spans="3:3">
      <c r="C1082" s="3"/>
    </row>
    <row r="1083" spans="3:3">
      <c r="C1083" s="3"/>
    </row>
    <row r="1084" spans="3:3">
      <c r="C1084" s="3"/>
    </row>
    <row r="1085" spans="3:3">
      <c r="C1085" s="3"/>
    </row>
    <row r="1086" spans="3:3">
      <c r="C1086" s="3"/>
    </row>
    <row r="1087" spans="3:3">
      <c r="C1087" s="3"/>
    </row>
    <row r="1088" spans="3:3">
      <c r="C1088" s="3"/>
    </row>
    <row r="1089" spans="3:3">
      <c r="C1089" s="3"/>
    </row>
    <row r="1090" spans="3:3">
      <c r="C1090" s="3"/>
    </row>
    <row r="1091" spans="3:3">
      <c r="C1091" s="3"/>
    </row>
    <row r="1092" spans="3:3">
      <c r="C1092" s="3"/>
    </row>
    <row r="1093" spans="3:3">
      <c r="C1093" s="3"/>
    </row>
    <row r="1094" spans="3:3">
      <c r="C1094" s="3"/>
    </row>
    <row r="1095" spans="3:3">
      <c r="C1095" s="3"/>
    </row>
    <row r="1096" spans="3:3">
      <c r="C1096" s="3"/>
    </row>
    <row r="1097" spans="3:3">
      <c r="C1097" s="3"/>
    </row>
    <row r="1098" spans="3:3">
      <c r="C1098" s="3"/>
    </row>
    <row r="1099" spans="3:3">
      <c r="C1099" s="3"/>
    </row>
    <row r="1100" spans="3:3">
      <c r="C1100" s="3"/>
    </row>
    <row r="1101" spans="3:3">
      <c r="C1101" s="3"/>
    </row>
    <row r="1102" spans="3:3">
      <c r="C1102" s="3"/>
    </row>
    <row r="1103" spans="3:3">
      <c r="C1103" s="3"/>
    </row>
    <row r="1104" spans="3:3">
      <c r="C1104" s="3"/>
    </row>
    <row r="1105" spans="3:3">
      <c r="C1105" s="3"/>
    </row>
    <row r="1106" spans="3:3">
      <c r="C1106" s="3"/>
    </row>
    <row r="1107" spans="3:3">
      <c r="C1107" s="3"/>
    </row>
    <row r="1108" spans="3:3">
      <c r="C1108" s="3"/>
    </row>
    <row r="1109" spans="3:3">
      <c r="C1109" s="3"/>
    </row>
    <row r="1110" spans="3:3">
      <c r="C1110" s="3"/>
    </row>
    <row r="1111" spans="3:3">
      <c r="C1111" s="3"/>
    </row>
    <row r="1112" spans="3:3">
      <c r="C1112" s="3"/>
    </row>
    <row r="1113" spans="3:3">
      <c r="C1113" s="3"/>
    </row>
    <row r="1114" spans="3:3">
      <c r="C1114" s="3"/>
    </row>
    <row r="1115" spans="3:3">
      <c r="C1115" s="3"/>
    </row>
    <row r="1116" spans="3:3">
      <c r="C1116" s="3"/>
    </row>
    <row r="1117" spans="3:3">
      <c r="C1117" s="3"/>
    </row>
    <row r="1118" spans="3:3">
      <c r="C1118" s="3"/>
    </row>
    <row r="1119" spans="3:3">
      <c r="C1119" s="3"/>
    </row>
    <row r="1120" spans="3:3">
      <c r="C1120" s="3"/>
    </row>
    <row r="1121" spans="3:3">
      <c r="C1121" s="3"/>
    </row>
    <row r="1122" spans="3:3">
      <c r="C1122" s="3"/>
    </row>
    <row r="1123" spans="3:3">
      <c r="C1123" s="3"/>
    </row>
    <row r="1124" spans="3:3">
      <c r="C1124" s="3"/>
    </row>
    <row r="1125" spans="3:3">
      <c r="C1125" s="3"/>
    </row>
    <row r="1126" spans="3:3">
      <c r="C1126" s="3"/>
    </row>
    <row r="1127" spans="3:3">
      <c r="C1127" s="3"/>
    </row>
    <row r="1128" spans="3:3">
      <c r="C1128" s="3"/>
    </row>
    <row r="1129" spans="3:3">
      <c r="C1129" s="3"/>
    </row>
    <row r="1130" spans="3:3">
      <c r="C1130" s="3"/>
    </row>
    <row r="1131" spans="3:3">
      <c r="C1131" s="3"/>
    </row>
    <row r="1132" spans="3:3">
      <c r="C1132" s="3"/>
    </row>
    <row r="1133" spans="3:3">
      <c r="C1133" s="3"/>
    </row>
    <row r="1134" spans="3:3">
      <c r="C1134" s="3"/>
    </row>
    <row r="1135" spans="3:3">
      <c r="C1135" s="3"/>
    </row>
    <row r="1136" spans="3:3">
      <c r="C1136" s="3"/>
    </row>
    <row r="1137" spans="3:3">
      <c r="C1137" s="3"/>
    </row>
    <row r="1138" spans="3:3">
      <c r="C1138" s="3"/>
    </row>
    <row r="1139" spans="3:3">
      <c r="C1139" s="3"/>
    </row>
    <row r="1140" spans="3:3">
      <c r="C1140" s="3"/>
    </row>
    <row r="1141" spans="3:3">
      <c r="C1141" s="3"/>
    </row>
    <row r="1142" spans="3:3">
      <c r="C1142" s="3"/>
    </row>
    <row r="1143" spans="3:3">
      <c r="C1143" s="3"/>
    </row>
    <row r="1144" spans="3:3">
      <c r="C1144" s="3"/>
    </row>
    <row r="1145" spans="3:3">
      <c r="C1145" s="3"/>
    </row>
    <row r="1146" spans="3:3">
      <c r="C1146" s="3"/>
    </row>
    <row r="1147" spans="3:3">
      <c r="C1147" s="3"/>
    </row>
    <row r="1148" spans="3:3">
      <c r="C1148" s="3"/>
    </row>
    <row r="1149" spans="3:3">
      <c r="C1149" s="3"/>
    </row>
    <row r="1150" spans="3:3">
      <c r="C1150" s="3"/>
    </row>
    <row r="1151" spans="3:3">
      <c r="C1151" s="3"/>
    </row>
    <row r="1152" spans="3:3">
      <c r="C1152" s="3"/>
    </row>
    <row r="1153" spans="3:3">
      <c r="C1153" s="3"/>
    </row>
    <row r="1154" spans="3:3">
      <c r="C1154" s="3"/>
    </row>
    <row r="1155" spans="3:3">
      <c r="C1155" s="3"/>
    </row>
    <row r="1156" spans="3:3">
      <c r="C1156" s="3"/>
    </row>
    <row r="1157" spans="3:3">
      <c r="C1157" s="3"/>
    </row>
    <row r="1158" spans="3:3">
      <c r="C1158" s="3"/>
    </row>
    <row r="1159" spans="3:3">
      <c r="C1159" s="3"/>
    </row>
    <row r="1160" spans="3:3">
      <c r="C1160" s="3"/>
    </row>
    <row r="1161" spans="3:3">
      <c r="C1161" s="3"/>
    </row>
    <row r="1162" spans="3:3">
      <c r="C1162" s="3"/>
    </row>
    <row r="1163" spans="3:3">
      <c r="C1163" s="3"/>
    </row>
    <row r="1164" spans="3:3">
      <c r="C1164" s="3"/>
    </row>
    <row r="1165" spans="3:3">
      <c r="C1165" s="3"/>
    </row>
    <row r="1166" spans="3:3">
      <c r="C1166" s="3"/>
    </row>
    <row r="1167" spans="3:3">
      <c r="C1167" s="3"/>
    </row>
    <row r="1168" spans="3:3">
      <c r="C1168" s="3"/>
    </row>
    <row r="1169" spans="3:3">
      <c r="C1169" s="3"/>
    </row>
    <row r="1170" spans="3:3">
      <c r="C1170" s="3"/>
    </row>
    <row r="1171" spans="3:3">
      <c r="C1171" s="3"/>
    </row>
    <row r="1172" spans="3:3">
      <c r="C1172" s="3"/>
    </row>
    <row r="1173" spans="3:3">
      <c r="C1173" s="3"/>
    </row>
    <row r="1174" spans="3:3">
      <c r="C1174" s="3"/>
    </row>
    <row r="1175" spans="3:3">
      <c r="C1175" s="3"/>
    </row>
    <row r="1176" spans="3:3">
      <c r="C1176" s="3"/>
    </row>
    <row r="1177" spans="3:3">
      <c r="C1177" s="3"/>
    </row>
    <row r="1178" spans="3:3">
      <c r="C1178" s="3"/>
    </row>
    <row r="1179" spans="3:3">
      <c r="C1179" s="3"/>
    </row>
    <row r="1180" spans="3:3">
      <c r="C1180" s="3"/>
    </row>
    <row r="1181" spans="3:3">
      <c r="C1181" s="3"/>
    </row>
    <row r="1182" spans="3:3">
      <c r="C1182" s="3"/>
    </row>
    <row r="1183" spans="3:3">
      <c r="C1183" s="3"/>
    </row>
    <row r="1184" spans="3:3">
      <c r="C1184" s="3"/>
    </row>
    <row r="1185" spans="3:3">
      <c r="C1185" s="3"/>
    </row>
    <row r="1186" spans="3:3">
      <c r="C1186" s="3"/>
    </row>
    <row r="1187" spans="3:3">
      <c r="C1187" s="3"/>
    </row>
    <row r="1188" spans="3:3">
      <c r="C1188" s="3"/>
    </row>
    <row r="1189" spans="3:3">
      <c r="C1189" s="3"/>
    </row>
    <row r="1190" spans="3:3">
      <c r="C1190" s="3"/>
    </row>
    <row r="1191" spans="3:3">
      <c r="C1191" s="3"/>
    </row>
    <row r="1192" spans="3:3">
      <c r="C1192" s="3"/>
    </row>
    <row r="1193" spans="3:3">
      <c r="C1193" s="3"/>
    </row>
    <row r="1194" spans="3:3">
      <c r="C1194" s="3"/>
    </row>
    <row r="1195" spans="3:3">
      <c r="C1195" s="3"/>
    </row>
    <row r="1196" spans="3:3">
      <c r="C1196" s="3"/>
    </row>
    <row r="1197" spans="3:3">
      <c r="C1197" s="3"/>
    </row>
    <row r="1198" spans="3:3">
      <c r="C1198" s="3"/>
    </row>
    <row r="1199" spans="3:3">
      <c r="C1199" s="3"/>
    </row>
    <row r="1200" spans="3:3">
      <c r="C1200" s="3"/>
    </row>
    <row r="1201" spans="3:3">
      <c r="C1201" s="3"/>
    </row>
    <row r="1202" spans="3:3">
      <c r="C1202" s="3"/>
    </row>
    <row r="1203" spans="3:3">
      <c r="C1203" s="3"/>
    </row>
    <row r="1204" spans="3:3">
      <c r="C1204" s="3"/>
    </row>
    <row r="1205" spans="3:3">
      <c r="C1205" s="3"/>
    </row>
    <row r="1206" spans="3:3">
      <c r="C1206" s="3"/>
    </row>
    <row r="1207" spans="3:3">
      <c r="C1207" s="3"/>
    </row>
    <row r="1208" spans="3:3">
      <c r="C1208" s="3"/>
    </row>
    <row r="1209" spans="3:3">
      <c r="C1209" s="3"/>
    </row>
    <row r="1210" spans="3:3">
      <c r="C1210" s="3"/>
    </row>
    <row r="1211" spans="3:3">
      <c r="C1211" s="3"/>
    </row>
    <row r="1212" spans="3:3">
      <c r="C1212" s="3"/>
    </row>
    <row r="1213" spans="3:3">
      <c r="C1213" s="3"/>
    </row>
    <row r="1214" spans="3:3">
      <c r="C1214" s="3"/>
    </row>
    <row r="1215" spans="3:3">
      <c r="C1215" s="3"/>
    </row>
    <row r="1216" spans="3:3">
      <c r="C1216" s="3"/>
    </row>
    <row r="1217" spans="3:3">
      <c r="C1217" s="3"/>
    </row>
    <row r="1218" spans="3:3">
      <c r="C1218" s="3"/>
    </row>
    <row r="1219" spans="3:3">
      <c r="C1219" s="3"/>
    </row>
    <row r="1220" spans="3:3">
      <c r="C1220" s="3"/>
    </row>
    <row r="1221" spans="3:3">
      <c r="C1221" s="3"/>
    </row>
    <row r="1222" spans="3:3">
      <c r="C1222" s="3"/>
    </row>
    <row r="1223" spans="3:3">
      <c r="C1223" s="3"/>
    </row>
    <row r="1224" spans="3:3">
      <c r="C1224" s="3"/>
    </row>
    <row r="1225" spans="3:3">
      <c r="C1225" s="3"/>
    </row>
    <row r="1226" spans="3:3">
      <c r="C1226" s="3"/>
    </row>
    <row r="1227" spans="3:3">
      <c r="C1227" s="3"/>
    </row>
    <row r="1228" spans="3:3">
      <c r="C1228" s="3"/>
    </row>
    <row r="1229" spans="3:3">
      <c r="C1229" s="3"/>
    </row>
    <row r="1230" spans="3:3">
      <c r="C1230" s="3"/>
    </row>
    <row r="1231" spans="3:3">
      <c r="C1231" s="3"/>
    </row>
    <row r="1232" spans="3:3">
      <c r="C1232" s="3"/>
    </row>
    <row r="1233" spans="3:3">
      <c r="C1233" s="3"/>
    </row>
    <row r="1234" spans="3:3">
      <c r="C1234" s="3"/>
    </row>
    <row r="1235" spans="3:3">
      <c r="C1235" s="3"/>
    </row>
    <row r="1236" spans="3:3">
      <c r="C1236" s="3"/>
    </row>
    <row r="1237" spans="3:3">
      <c r="C1237" s="3"/>
    </row>
    <row r="1238" spans="3:3">
      <c r="C1238" s="3"/>
    </row>
    <row r="1239" spans="3:3">
      <c r="C1239" s="3"/>
    </row>
    <row r="1240" spans="3:3">
      <c r="C1240" s="3"/>
    </row>
    <row r="1241" spans="3:3">
      <c r="C1241" s="3"/>
    </row>
    <row r="1242" spans="3:3">
      <c r="C1242" s="3"/>
    </row>
    <row r="1243" spans="3:3">
      <c r="C1243" s="3"/>
    </row>
    <row r="1244" spans="3:3">
      <c r="C1244" s="3"/>
    </row>
    <row r="1245" spans="3:3">
      <c r="C1245" s="3"/>
    </row>
    <row r="1246" spans="3:3">
      <c r="C1246" s="3"/>
    </row>
    <row r="1247" spans="3:3">
      <c r="C1247" s="3"/>
    </row>
    <row r="1248" spans="3:3">
      <c r="C1248" s="3"/>
    </row>
    <row r="1249" spans="3:3">
      <c r="C1249" s="3"/>
    </row>
    <row r="1250" spans="3:3">
      <c r="C1250" s="3"/>
    </row>
    <row r="1251" spans="3:3">
      <c r="C1251" s="3"/>
    </row>
    <row r="1252" spans="3:3">
      <c r="C1252" s="3"/>
    </row>
    <row r="1253" spans="3:3">
      <c r="C1253" s="3"/>
    </row>
    <row r="1254" spans="3:3">
      <c r="C1254" s="3"/>
    </row>
    <row r="1255" spans="3:3">
      <c r="C1255" s="3"/>
    </row>
    <row r="1256" spans="3:3">
      <c r="C1256" s="3"/>
    </row>
    <row r="1257" spans="3:3">
      <c r="C1257" s="3"/>
    </row>
    <row r="1258" spans="3:3">
      <c r="C1258" s="3"/>
    </row>
    <row r="1259" spans="3:3">
      <c r="C1259" s="3"/>
    </row>
    <row r="1260" spans="3:3">
      <c r="C1260" s="3"/>
    </row>
    <row r="1261" spans="3:3">
      <c r="C1261" s="3"/>
    </row>
    <row r="1262" spans="3:3">
      <c r="C1262" s="3"/>
    </row>
    <row r="1263" spans="3:3">
      <c r="C1263" s="3"/>
    </row>
    <row r="1264" spans="3:3">
      <c r="C1264" s="3"/>
    </row>
    <row r="1265" spans="3:3">
      <c r="C1265" s="3"/>
    </row>
    <row r="1266" spans="3:3">
      <c r="C1266" s="3"/>
    </row>
    <row r="1267" spans="3:3">
      <c r="C1267" s="3"/>
    </row>
    <row r="1268" spans="3:3">
      <c r="C1268" s="3"/>
    </row>
    <row r="1269" spans="3:3">
      <c r="C1269" s="3"/>
    </row>
    <row r="1270" spans="3:3">
      <c r="C1270" s="3"/>
    </row>
    <row r="1271" spans="3:3">
      <c r="C1271" s="3"/>
    </row>
    <row r="1272" spans="3:3">
      <c r="C1272" s="3"/>
    </row>
    <row r="1273" spans="3:3">
      <c r="C1273" s="3"/>
    </row>
    <row r="1274" spans="3:3">
      <c r="C1274" s="3"/>
    </row>
    <row r="1275" spans="3:3">
      <c r="C1275" s="3"/>
    </row>
    <row r="1276" spans="3:3">
      <c r="C1276" s="3"/>
    </row>
    <row r="1277" spans="3:3">
      <c r="C1277" s="3"/>
    </row>
    <row r="1278" spans="3:3">
      <c r="C1278" s="3"/>
    </row>
    <row r="1279" spans="3:3">
      <c r="C1279" s="3"/>
    </row>
    <row r="1280" spans="3:3">
      <c r="C1280" s="3"/>
    </row>
    <row r="1281" spans="3:3">
      <c r="C1281" s="3"/>
    </row>
    <row r="1282" spans="3:3">
      <c r="C1282" s="3"/>
    </row>
    <row r="1283" spans="3:3">
      <c r="C1283" s="3"/>
    </row>
    <row r="1284" spans="3:3">
      <c r="C1284" s="3"/>
    </row>
    <row r="1285" spans="3:3">
      <c r="C1285" s="3"/>
    </row>
    <row r="1286" spans="3:3">
      <c r="C1286" s="3"/>
    </row>
    <row r="1287" spans="3:3">
      <c r="C1287" s="3"/>
    </row>
    <row r="1288" spans="3:3">
      <c r="C1288" s="3"/>
    </row>
    <row r="1289" spans="3:3">
      <c r="C1289" s="3"/>
    </row>
    <row r="1290" spans="3:3">
      <c r="C1290" s="3"/>
    </row>
    <row r="1291" spans="3:3">
      <c r="C1291" s="3"/>
    </row>
    <row r="1292" spans="3:3">
      <c r="C1292" s="3"/>
    </row>
    <row r="1293" spans="3:3">
      <c r="C1293" s="3"/>
    </row>
    <row r="1294" spans="3:3">
      <c r="C1294" s="3"/>
    </row>
    <row r="1295" spans="3:3">
      <c r="C1295" s="3"/>
    </row>
    <row r="1296" spans="3:3">
      <c r="C1296" s="3"/>
    </row>
    <row r="1297" spans="3:3">
      <c r="C1297" s="3"/>
    </row>
    <row r="1298" spans="3:3">
      <c r="C1298" s="3"/>
    </row>
    <row r="65513" spans="3:3">
      <c r="C65513" s="200"/>
    </row>
    <row r="65514" spans="3:3">
      <c r="C65514" s="200"/>
    </row>
    <row r="65515" spans="3:3">
      <c r="C65515" s="200"/>
    </row>
    <row r="65516" spans="3:3">
      <c r="C65516" s="200"/>
    </row>
    <row r="65517" spans="3:3">
      <c r="C65517" s="200"/>
    </row>
    <row r="65518" spans="3:3">
      <c r="C65518" s="200"/>
    </row>
    <row r="65519" spans="3:3">
      <c r="C65519" s="200"/>
    </row>
    <row r="65520" spans="3:3">
      <c r="C65520" s="200"/>
    </row>
    <row r="65521" spans="3:3">
      <c r="C65521" s="200"/>
    </row>
    <row r="65522" spans="3:3">
      <c r="C65522" s="200"/>
    </row>
    <row r="65523" spans="3:3">
      <c r="C65523" s="200"/>
    </row>
    <row r="65524" spans="3:3">
      <c r="C65524" s="200"/>
    </row>
    <row r="65525" spans="3:3">
      <c r="C65525" s="200"/>
    </row>
    <row r="65526" spans="3:3">
      <c r="C65526" s="200"/>
    </row>
    <row r="65527" spans="3:3">
      <c r="C65527" s="200"/>
    </row>
    <row r="65528" spans="3:3">
      <c r="C65528" s="200"/>
    </row>
    <row r="65529" spans="3:3">
      <c r="C65529" s="200"/>
    </row>
    <row r="65530" spans="3:3">
      <c r="C65530" s="200"/>
    </row>
    <row r="65531" spans="3:3">
      <c r="C65531" s="200"/>
    </row>
    <row r="65532" spans="3:3">
      <c r="C65532" s="200"/>
    </row>
    <row r="65533" spans="3:3">
      <c r="C65533" s="200"/>
    </row>
    <row r="65534" spans="3:3">
      <c r="C65534" s="200"/>
    </row>
    <row r="65535" spans="3:3">
      <c r="C65535" s="200"/>
    </row>
    <row r="65536" spans="3:3">
      <c r="C65536" s="200"/>
    </row>
  </sheetData>
  <mergeCells count="9">
    <mergeCell ref="X2:Y2"/>
    <mergeCell ref="V3:W3"/>
    <mergeCell ref="A1:C1"/>
    <mergeCell ref="E3:I3"/>
    <mergeCell ref="J3:L3"/>
    <mergeCell ref="N3:Q3"/>
    <mergeCell ref="R3:S3"/>
    <mergeCell ref="D2:Q2"/>
    <mergeCell ref="R2:W2"/>
  </mergeCells>
  <pageMargins left="0.70866141732283472" right="0.70866141732283472" top="0.74803149606299213" bottom="0.74803149606299213" header="0.31496062992125984" footer="0.31496062992125984"/>
  <pageSetup paperSize="9" scale="37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view="pageBreakPreview" zoomScale="85" zoomScaleNormal="85" zoomScaleSheetLayoutView="85" workbookViewId="0">
      <pane xSplit="3" ySplit="5" topLeftCell="D15" activePane="bottomRight" state="frozen"/>
      <selection pane="topRight" activeCell="D1" sqref="D1"/>
      <selection pane="bottomLeft" activeCell="A6" sqref="A6"/>
      <selection pane="bottomRight" activeCell="T8" sqref="T8"/>
    </sheetView>
  </sheetViews>
  <sheetFormatPr defaultRowHeight="12.75"/>
  <cols>
    <col min="1" max="1" width="12.5703125" bestFit="1" customWidth="1"/>
    <col min="2" max="2" width="56.85546875" bestFit="1" customWidth="1"/>
    <col min="3" max="3" width="14.42578125" bestFit="1" customWidth="1"/>
    <col min="4" max="4" width="13.85546875" bestFit="1" customWidth="1"/>
    <col min="5" max="5" width="12.85546875" customWidth="1"/>
    <col min="6" max="11" width="12.85546875" bestFit="1" customWidth="1"/>
    <col min="12" max="12" width="15.85546875" bestFit="1" customWidth="1"/>
    <col min="13" max="13" width="12.85546875" bestFit="1" customWidth="1"/>
    <col min="14" max="14" width="12.5703125" bestFit="1" customWidth="1"/>
    <col min="15" max="15" width="13.85546875" bestFit="1" customWidth="1"/>
    <col min="16" max="16" width="14.42578125" bestFit="1" customWidth="1"/>
    <col min="17" max="17" width="12.85546875" bestFit="1" customWidth="1"/>
    <col min="18" max="18" width="17.85546875" bestFit="1" customWidth="1"/>
    <col min="19" max="19" width="12.42578125" bestFit="1" customWidth="1"/>
    <col min="20" max="20" width="15.5703125" bestFit="1" customWidth="1"/>
    <col min="21" max="21" width="12.85546875" bestFit="1" customWidth="1"/>
    <col min="22" max="22" width="12.42578125" bestFit="1" customWidth="1"/>
    <col min="23" max="23" width="12.5703125" customWidth="1"/>
    <col min="24" max="24" width="16.85546875" bestFit="1" customWidth="1"/>
    <col min="25" max="25" width="12.85546875" bestFit="1" customWidth="1"/>
  </cols>
  <sheetData>
    <row r="1" spans="1:30" ht="19.5" thickBot="1">
      <c r="A1" s="444" t="s">
        <v>146</v>
      </c>
      <c r="B1" s="444"/>
      <c r="C1" s="444"/>
      <c r="D1" s="362" t="s">
        <v>159</v>
      </c>
      <c r="E1" s="86"/>
      <c r="F1" s="86"/>
      <c r="G1" s="86"/>
      <c r="H1" s="86"/>
      <c r="I1" s="86"/>
      <c r="J1" s="86"/>
      <c r="K1" s="86"/>
      <c r="L1" s="56"/>
      <c r="M1" s="3"/>
      <c r="N1" s="3"/>
      <c r="O1" s="56"/>
      <c r="P1" s="56"/>
      <c r="Q1" s="56"/>
      <c r="R1" s="3"/>
      <c r="S1" s="3"/>
      <c r="T1" s="3"/>
      <c r="U1" s="3"/>
      <c r="V1" s="56"/>
      <c r="W1" s="3"/>
      <c r="X1" s="86"/>
      <c r="Y1" s="3"/>
    </row>
    <row r="2" spans="1:30" ht="19.5" thickBot="1">
      <c r="A2" s="333"/>
      <c r="B2" s="336" t="s">
        <v>81</v>
      </c>
      <c r="C2" s="335">
        <f>Prayas!C2</f>
        <v>43768</v>
      </c>
      <c r="D2" s="424" t="s">
        <v>139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6"/>
      <c r="R2" s="427" t="s">
        <v>140</v>
      </c>
      <c r="S2" s="428"/>
      <c r="T2" s="428"/>
      <c r="U2" s="428"/>
      <c r="V2" s="428"/>
      <c r="W2" s="429"/>
      <c r="X2" s="410" t="s">
        <v>141</v>
      </c>
      <c r="Y2" s="411"/>
      <c r="Z2" s="200"/>
      <c r="AA2" s="200"/>
      <c r="AB2" s="200"/>
      <c r="AC2" s="200"/>
      <c r="AD2" s="200"/>
    </row>
    <row r="3" spans="1:30" ht="17.25" thickBot="1">
      <c r="A3" s="22" t="s">
        <v>0</v>
      </c>
      <c r="B3" s="29" t="s">
        <v>74</v>
      </c>
      <c r="C3" s="93" t="s">
        <v>153</v>
      </c>
      <c r="D3" s="159" t="s">
        <v>155</v>
      </c>
      <c r="E3" s="435" t="s">
        <v>72</v>
      </c>
      <c r="F3" s="436"/>
      <c r="G3" s="436"/>
      <c r="H3" s="436"/>
      <c r="I3" s="437"/>
      <c r="J3" s="438" t="s">
        <v>156</v>
      </c>
      <c r="K3" s="439"/>
      <c r="L3" s="440"/>
      <c r="M3" s="306" t="s">
        <v>95</v>
      </c>
      <c r="N3" s="441" t="s">
        <v>77</v>
      </c>
      <c r="O3" s="442"/>
      <c r="P3" s="442"/>
      <c r="Q3" s="443"/>
      <c r="R3" s="430" t="s">
        <v>109</v>
      </c>
      <c r="S3" s="431"/>
      <c r="T3" s="104" t="s">
        <v>111</v>
      </c>
      <c r="U3" s="106" t="s">
        <v>96</v>
      </c>
      <c r="V3" s="430" t="s">
        <v>110</v>
      </c>
      <c r="W3" s="431"/>
      <c r="X3" s="159" t="s">
        <v>137</v>
      </c>
      <c r="Y3" s="307" t="s">
        <v>151</v>
      </c>
    </row>
    <row r="4" spans="1:30" ht="17.25" thickBot="1">
      <c r="A4" s="23"/>
      <c r="B4" s="308" t="s">
        <v>73</v>
      </c>
      <c r="C4" s="94" t="s">
        <v>135</v>
      </c>
      <c r="D4" s="114" t="s">
        <v>124</v>
      </c>
      <c r="E4" s="57" t="s">
        <v>121</v>
      </c>
      <c r="F4" s="57" t="s">
        <v>94</v>
      </c>
      <c r="G4" s="57" t="s">
        <v>98</v>
      </c>
      <c r="H4" s="57" t="s">
        <v>122</v>
      </c>
      <c r="I4" s="57" t="s">
        <v>169</v>
      </c>
      <c r="J4" s="110" t="s">
        <v>75</v>
      </c>
      <c r="K4" s="111" t="s">
        <v>76</v>
      </c>
      <c r="L4" s="110" t="s">
        <v>129</v>
      </c>
      <c r="M4" s="112" t="s">
        <v>95</v>
      </c>
      <c r="N4" s="109" t="s">
        <v>105</v>
      </c>
      <c r="O4" s="109" t="s">
        <v>102</v>
      </c>
      <c r="P4" s="109" t="s">
        <v>157</v>
      </c>
      <c r="Q4" s="109" t="s">
        <v>104</v>
      </c>
      <c r="R4" s="103" t="s">
        <v>108</v>
      </c>
      <c r="S4" s="103" t="s">
        <v>101</v>
      </c>
      <c r="T4" s="105" t="s">
        <v>107</v>
      </c>
      <c r="U4" s="107" t="s">
        <v>97</v>
      </c>
      <c r="V4" s="103" t="s">
        <v>83</v>
      </c>
      <c r="W4" s="103" t="s">
        <v>120</v>
      </c>
      <c r="X4" s="159" t="s">
        <v>137</v>
      </c>
      <c r="Y4" s="112" t="s">
        <v>152</v>
      </c>
    </row>
    <row r="5" spans="1:30" ht="17.25" thickBot="1">
      <c r="A5" s="15">
        <v>1</v>
      </c>
      <c r="B5" s="30" t="s">
        <v>1</v>
      </c>
      <c r="C5" s="70"/>
      <c r="D5" s="43"/>
      <c r="E5" s="17"/>
      <c r="F5" s="18"/>
      <c r="G5" s="17"/>
      <c r="H5" s="43"/>
      <c r="I5" s="43"/>
      <c r="J5" s="43"/>
      <c r="K5" s="17"/>
      <c r="L5" s="17"/>
      <c r="M5" s="18"/>
      <c r="N5" s="17"/>
      <c r="O5" s="17"/>
      <c r="P5" s="17"/>
      <c r="Q5" s="17"/>
      <c r="R5" s="17"/>
      <c r="S5" s="17"/>
      <c r="T5" s="46"/>
      <c r="U5" s="46"/>
      <c r="V5" s="46"/>
      <c r="W5" s="17"/>
      <c r="X5" s="17"/>
      <c r="Y5" s="17"/>
    </row>
    <row r="6" spans="1:30" s="95" customFormat="1" ht="16.5">
      <c r="A6" s="180">
        <v>1.1000000000000001</v>
      </c>
      <c r="B6" s="96" t="s">
        <v>2</v>
      </c>
      <c r="C6" s="181">
        <f>SUM(D6:Y6)</f>
        <v>25140</v>
      </c>
      <c r="D6" s="182">
        <f>SUM(D7:D10)</f>
        <v>494</v>
      </c>
      <c r="E6" s="182">
        <f>SUM(E7:E10)</f>
        <v>2100</v>
      </c>
      <c r="F6" s="82">
        <f>SUM(F7:F10)</f>
        <v>1141</v>
      </c>
      <c r="G6" s="82">
        <f>SUM(G7:G10)</f>
        <v>1917</v>
      </c>
      <c r="H6" s="83">
        <f t="shared" ref="H6" si="0">SUM(H7:H10)</f>
        <v>1504</v>
      </c>
      <c r="I6" s="83">
        <f t="shared" ref="I6:U6" si="1">SUM(I7:I10)</f>
        <v>737</v>
      </c>
      <c r="J6" s="82">
        <f t="shared" si="1"/>
        <v>824</v>
      </c>
      <c r="K6" s="82">
        <f t="shared" si="1"/>
        <v>1046</v>
      </c>
      <c r="L6" s="82">
        <f t="shared" si="1"/>
        <v>834</v>
      </c>
      <c r="M6" s="183">
        <f>SUM(M7:M10)</f>
        <v>39</v>
      </c>
      <c r="N6" s="183">
        <f>SUM(N7:N10)</f>
        <v>600</v>
      </c>
      <c r="O6" s="82">
        <f t="shared" si="1"/>
        <v>1275</v>
      </c>
      <c r="P6" s="82">
        <f t="shared" si="1"/>
        <v>1026</v>
      </c>
      <c r="Q6" s="82">
        <f t="shared" si="1"/>
        <v>1763</v>
      </c>
      <c r="R6" s="82">
        <f t="shared" si="1"/>
        <v>1220</v>
      </c>
      <c r="S6" s="82">
        <f t="shared" si="1"/>
        <v>991</v>
      </c>
      <c r="T6" s="82">
        <f t="shared" si="1"/>
        <v>325</v>
      </c>
      <c r="U6" s="82">
        <f t="shared" si="1"/>
        <v>983</v>
      </c>
      <c r="V6" s="82">
        <f>SUM(V7:V10)</f>
        <v>1995</v>
      </c>
      <c r="W6" s="82">
        <f>SUM(W7:W10)</f>
        <v>1520</v>
      </c>
      <c r="X6" s="182">
        <f>SUM(X7:X10)</f>
        <v>1492</v>
      </c>
      <c r="Y6" s="183">
        <f>SUM(Y7:Y10)</f>
        <v>1314</v>
      </c>
    </row>
    <row r="7" spans="1:30" s="95" customFormat="1" ht="15.75">
      <c r="A7" s="163">
        <v>1.2</v>
      </c>
      <c r="B7" s="53" t="s">
        <v>4</v>
      </c>
      <c r="C7" s="164">
        <f>SUM(D7:Y7)</f>
        <v>9067</v>
      </c>
      <c r="D7" s="199">
        <f>'Own portfolio'!D7+'Managed portfolio'!D7</f>
        <v>173</v>
      </c>
      <c r="E7" s="199">
        <f>'Own portfolio'!E7+'Managed portfolio'!E7</f>
        <v>374</v>
      </c>
      <c r="F7" s="199">
        <f>'Own portfolio'!F7+'Managed portfolio'!F7</f>
        <v>150</v>
      </c>
      <c r="G7" s="199">
        <f>'Own portfolio'!G7+'Managed portfolio'!G7</f>
        <v>776</v>
      </c>
      <c r="H7" s="199">
        <f>'Own portfolio'!H7+'Managed portfolio'!H7</f>
        <v>356</v>
      </c>
      <c r="I7" s="199">
        <f>'Own portfolio'!I7+'Managed portfolio'!I7</f>
        <v>500</v>
      </c>
      <c r="J7" s="199">
        <f>'Own portfolio'!J7+'Managed portfolio'!J7</f>
        <v>191</v>
      </c>
      <c r="K7" s="199">
        <f>'Own portfolio'!K7+'Managed portfolio'!K7</f>
        <v>310</v>
      </c>
      <c r="L7" s="199">
        <f>'Own portfolio'!L7+'Managed portfolio'!L7</f>
        <v>247</v>
      </c>
      <c r="M7" s="199">
        <f>'Own portfolio'!M7+'Managed portfolio'!M7</f>
        <v>28</v>
      </c>
      <c r="N7" s="199">
        <f>'Own portfolio'!N7+'Managed portfolio'!N7</f>
        <v>156</v>
      </c>
      <c r="O7" s="199">
        <f>'Own portfolio'!O7+'Managed portfolio'!O7</f>
        <v>325</v>
      </c>
      <c r="P7" s="199">
        <f>'Own portfolio'!P7+'Managed portfolio'!P7</f>
        <v>315</v>
      </c>
      <c r="Q7" s="199">
        <f>'Own portfolio'!Q7+'Managed portfolio'!Q7</f>
        <v>462</v>
      </c>
      <c r="R7" s="199">
        <f>'Own portfolio'!R7+'Managed portfolio'!R7</f>
        <v>216</v>
      </c>
      <c r="S7" s="199">
        <f>'Own portfolio'!S7+'Managed portfolio'!S7</f>
        <v>334</v>
      </c>
      <c r="T7" s="199">
        <f>'Own portfolio'!T7+'Managed portfolio'!T7</f>
        <v>128</v>
      </c>
      <c r="U7" s="199">
        <f>'Own portfolio'!U7+'Managed portfolio'!U7</f>
        <v>374</v>
      </c>
      <c r="V7" s="199">
        <f>'Own portfolio'!V7+'Managed portfolio'!V7</f>
        <v>1009</v>
      </c>
      <c r="W7" s="199">
        <f>'Own portfolio'!W7+'Managed portfolio'!W7</f>
        <v>591</v>
      </c>
      <c r="X7" s="199">
        <f>'Own portfolio'!X7+'Managed portfolio'!X7</f>
        <v>893</v>
      </c>
      <c r="Y7" s="199">
        <f>'Own portfolio'!Y7+'Managed portfolio'!Y7</f>
        <v>1159</v>
      </c>
    </row>
    <row r="8" spans="1:30" s="95" customFormat="1" ht="15.75">
      <c r="A8" s="163">
        <v>1.3</v>
      </c>
      <c r="B8" s="53" t="s">
        <v>5</v>
      </c>
      <c r="C8" s="164">
        <f>SUM(D8:Y8)</f>
        <v>5640</v>
      </c>
      <c r="D8" s="199">
        <f>'Own portfolio'!D8+'Managed portfolio'!D8</f>
        <v>112</v>
      </c>
      <c r="E8" s="199">
        <f>'Own portfolio'!E8+'Managed portfolio'!E8</f>
        <v>387</v>
      </c>
      <c r="F8" s="199">
        <f>'Own portfolio'!F8+'Managed portfolio'!F8</f>
        <v>149</v>
      </c>
      <c r="G8" s="199">
        <f>'Own portfolio'!G8+'Managed portfolio'!G8</f>
        <v>413</v>
      </c>
      <c r="H8" s="199">
        <f>'Own portfolio'!H8+'Managed portfolio'!H8</f>
        <v>246</v>
      </c>
      <c r="I8" s="199">
        <f>'Own portfolio'!I8+'Managed portfolio'!I8</f>
        <v>202</v>
      </c>
      <c r="J8" s="199">
        <f>'Own portfolio'!J8+'Managed portfolio'!J8</f>
        <v>127</v>
      </c>
      <c r="K8" s="199">
        <f>'Own portfolio'!K8+'Managed portfolio'!K8</f>
        <v>275</v>
      </c>
      <c r="L8" s="199">
        <f>'Own portfolio'!L8+'Managed portfolio'!L8</f>
        <v>130</v>
      </c>
      <c r="M8" s="199">
        <f>'Own portfolio'!M8+'Managed portfolio'!M8</f>
        <v>6</v>
      </c>
      <c r="N8" s="199">
        <f>'Own portfolio'!N8+'Managed portfolio'!N8</f>
        <v>99</v>
      </c>
      <c r="O8" s="199">
        <f>'Own portfolio'!O8+'Managed portfolio'!O8</f>
        <v>214</v>
      </c>
      <c r="P8" s="199">
        <f>'Own portfolio'!P8+'Managed portfolio'!P8</f>
        <v>243</v>
      </c>
      <c r="Q8" s="199">
        <f>'Own portfolio'!Q8+'Managed portfolio'!Q8</f>
        <v>263</v>
      </c>
      <c r="R8" s="199">
        <f>'Own portfolio'!R8+'Managed portfolio'!R8</f>
        <v>313</v>
      </c>
      <c r="S8" s="199">
        <f>'Own portfolio'!S8+'Managed portfolio'!S8</f>
        <v>193</v>
      </c>
      <c r="T8" s="199">
        <f>'Own portfolio'!T8+'Managed portfolio'!T8</f>
        <v>71</v>
      </c>
      <c r="U8" s="199">
        <f>'Own portfolio'!U8+'Managed portfolio'!U8</f>
        <v>354</v>
      </c>
      <c r="V8" s="199">
        <f>'Own portfolio'!V8+'Managed portfolio'!V8</f>
        <v>526</v>
      </c>
      <c r="W8" s="199">
        <f>'Own portfolio'!W8+'Managed portfolio'!W8</f>
        <v>563</v>
      </c>
      <c r="X8" s="199">
        <f>'Own portfolio'!X8+'Managed portfolio'!X8</f>
        <v>599</v>
      </c>
      <c r="Y8" s="199">
        <f>'Own portfolio'!Y8+'Managed portfolio'!Y8</f>
        <v>155</v>
      </c>
    </row>
    <row r="9" spans="1:30" s="95" customFormat="1" ht="15.75">
      <c r="A9" s="163">
        <v>1.4</v>
      </c>
      <c r="B9" s="53" t="s">
        <v>6</v>
      </c>
      <c r="C9" s="164">
        <f>SUM(D9:Y9)</f>
        <v>3262</v>
      </c>
      <c r="D9" s="199">
        <f>'Own portfolio'!D9+'Managed portfolio'!D9</f>
        <v>55</v>
      </c>
      <c r="E9" s="199">
        <f>'Own portfolio'!E9+'Managed portfolio'!E9</f>
        <v>311</v>
      </c>
      <c r="F9" s="199">
        <f>'Own portfolio'!F9+'Managed portfolio'!F9</f>
        <v>166</v>
      </c>
      <c r="G9" s="199">
        <f>'Own portfolio'!G9+'Managed portfolio'!G9</f>
        <v>349</v>
      </c>
      <c r="H9" s="199">
        <f>'Own portfolio'!H9+'Managed portfolio'!H9</f>
        <v>158</v>
      </c>
      <c r="I9" s="199">
        <f>'Own portfolio'!I9+'Managed portfolio'!I9</f>
        <v>35</v>
      </c>
      <c r="J9" s="199">
        <f>'Own portfolio'!J9+'Managed portfolio'!J9</f>
        <v>106</v>
      </c>
      <c r="K9" s="199">
        <f>'Own portfolio'!K9+'Managed portfolio'!K9</f>
        <v>119</v>
      </c>
      <c r="L9" s="199">
        <f>'Own portfolio'!L9+'Managed portfolio'!L9</f>
        <v>120</v>
      </c>
      <c r="M9" s="199">
        <f>'Own portfolio'!M9+'Managed portfolio'!M9</f>
        <v>5</v>
      </c>
      <c r="N9" s="199">
        <f>'Own portfolio'!N9+'Managed portfolio'!N9</f>
        <v>92</v>
      </c>
      <c r="O9" s="199">
        <f>'Own portfolio'!O9+'Managed portfolio'!O9</f>
        <v>162</v>
      </c>
      <c r="P9" s="199">
        <f>'Own portfolio'!P9+'Managed portfolio'!P9</f>
        <v>150</v>
      </c>
      <c r="Q9" s="199">
        <f>'Own portfolio'!Q9+'Managed portfolio'!Q9</f>
        <v>184</v>
      </c>
      <c r="R9" s="199">
        <f>'Own portfolio'!R9+'Managed portfolio'!R9</f>
        <v>273</v>
      </c>
      <c r="S9" s="199">
        <f>'Own portfolio'!S9+'Managed portfolio'!S9</f>
        <v>203</v>
      </c>
      <c r="T9" s="199">
        <f>'Own portfolio'!T9+'Managed portfolio'!T9</f>
        <v>88</v>
      </c>
      <c r="U9" s="199">
        <f>'Own portfolio'!U9+'Managed portfolio'!U9</f>
        <v>138</v>
      </c>
      <c r="V9" s="199">
        <f>'Own portfolio'!V9+'Managed portfolio'!V9</f>
        <v>183</v>
      </c>
      <c r="W9" s="199">
        <f>'Own portfolio'!W9+'Managed portfolio'!W9</f>
        <v>365</v>
      </c>
      <c r="X9" s="199">
        <f>'Own portfolio'!X9+'Managed portfolio'!X9</f>
        <v>0</v>
      </c>
      <c r="Y9" s="199">
        <f>'Own portfolio'!Y9+'Managed portfolio'!Y9</f>
        <v>0</v>
      </c>
    </row>
    <row r="10" spans="1:30" s="95" customFormat="1" ht="16.5" thickBot="1">
      <c r="A10" s="163">
        <v>1.5</v>
      </c>
      <c r="B10" s="53" t="s">
        <v>7</v>
      </c>
      <c r="C10" s="164">
        <f>SUM(D10:Y10)</f>
        <v>7171</v>
      </c>
      <c r="D10" s="199">
        <f>'Own portfolio'!D10+'Managed portfolio'!D10</f>
        <v>154</v>
      </c>
      <c r="E10" s="199">
        <f>'Own portfolio'!E10+'Managed portfolio'!E10</f>
        <v>1028</v>
      </c>
      <c r="F10" s="199">
        <f>'Own portfolio'!F10+'Managed portfolio'!F10</f>
        <v>676</v>
      </c>
      <c r="G10" s="199">
        <f>'Own portfolio'!G10+'Managed portfolio'!G10</f>
        <v>379</v>
      </c>
      <c r="H10" s="199">
        <f>'Own portfolio'!H10+'Managed portfolio'!H10</f>
        <v>744</v>
      </c>
      <c r="I10" s="199">
        <f>'Own portfolio'!I10+'Managed portfolio'!I10</f>
        <v>0</v>
      </c>
      <c r="J10" s="199">
        <f>'Own portfolio'!J10+'Managed portfolio'!J10</f>
        <v>400</v>
      </c>
      <c r="K10" s="199">
        <f>'Own portfolio'!K10+'Managed portfolio'!K10</f>
        <v>342</v>
      </c>
      <c r="L10" s="199">
        <f>'Own portfolio'!L10+'Managed portfolio'!L10</f>
        <v>337</v>
      </c>
      <c r="M10" s="199">
        <f>'Own portfolio'!M10+'Managed portfolio'!M10</f>
        <v>0</v>
      </c>
      <c r="N10" s="199">
        <f>'Own portfolio'!N10+'Managed portfolio'!N10</f>
        <v>253</v>
      </c>
      <c r="O10" s="199">
        <f>'Own portfolio'!O10+'Managed portfolio'!O10</f>
        <v>574</v>
      </c>
      <c r="P10" s="199">
        <f>'Own portfolio'!P10+'Managed portfolio'!P10</f>
        <v>318</v>
      </c>
      <c r="Q10" s="199">
        <f>'Own portfolio'!Q10+'Managed portfolio'!Q10</f>
        <v>854</v>
      </c>
      <c r="R10" s="199">
        <f>'Own portfolio'!R10+'Managed portfolio'!R10</f>
        <v>418</v>
      </c>
      <c r="S10" s="199">
        <f>'Own portfolio'!S10+'Managed portfolio'!S10</f>
        <v>261</v>
      </c>
      <c r="T10" s="199">
        <f>'Own portfolio'!T10+'Managed portfolio'!T10</f>
        <v>38</v>
      </c>
      <c r="U10" s="199">
        <f>'Own portfolio'!U10+'Managed portfolio'!U10</f>
        <v>117</v>
      </c>
      <c r="V10" s="199">
        <f>'Own portfolio'!V10+'Managed portfolio'!V10</f>
        <v>277</v>
      </c>
      <c r="W10" s="199">
        <f>'Own portfolio'!W10+'Managed portfolio'!W10</f>
        <v>1</v>
      </c>
      <c r="X10" s="199">
        <f>'Own portfolio'!X10+'Managed portfolio'!X10</f>
        <v>0</v>
      </c>
      <c r="Y10" s="199">
        <f>'Own portfolio'!Y10+'Managed portfolio'!Y10</f>
        <v>0</v>
      </c>
    </row>
    <row r="11" spans="1:30" ht="17.25" thickBot="1">
      <c r="A11" s="15">
        <v>2</v>
      </c>
      <c r="B11" s="30" t="s">
        <v>9</v>
      </c>
      <c r="C11" s="71"/>
      <c r="D11" s="43"/>
      <c r="E11" s="43"/>
      <c r="F11" s="18"/>
      <c r="G11" s="18"/>
      <c r="H11" s="43"/>
      <c r="I11" s="43"/>
      <c r="J11" s="78"/>
      <c r="K11" s="78"/>
      <c r="L11" s="78"/>
      <c r="M11" s="18"/>
      <c r="N11" s="18"/>
      <c r="O11" s="78"/>
      <c r="P11" s="78"/>
      <c r="Q11" s="78"/>
      <c r="R11" s="78"/>
      <c r="S11" s="78"/>
      <c r="T11" s="78"/>
      <c r="U11" s="78"/>
      <c r="V11" s="78"/>
      <c r="W11" s="18"/>
      <c r="X11" s="43"/>
      <c r="Y11" s="18"/>
    </row>
    <row r="12" spans="1:30" s="95" customFormat="1" ht="16.5">
      <c r="A12" s="180">
        <v>2.1</v>
      </c>
      <c r="B12" s="190" t="s">
        <v>10</v>
      </c>
      <c r="C12" s="181">
        <f>SUM(D12:Y12)</f>
        <v>27955</v>
      </c>
      <c r="D12" s="182">
        <f>'Own portfolio'!D12+'Managed portfolio'!D12</f>
        <v>700</v>
      </c>
      <c r="E12" s="182">
        <f>'Own portfolio'!E12+'Managed portfolio'!E12</f>
        <v>2145</v>
      </c>
      <c r="F12" s="182">
        <f>'Own portfolio'!F12+'Managed portfolio'!F12</f>
        <v>1141</v>
      </c>
      <c r="G12" s="182">
        <f>'Own portfolio'!G12+'Managed portfolio'!G12</f>
        <v>2072</v>
      </c>
      <c r="H12" s="182">
        <f>'Own portfolio'!H12+'Managed portfolio'!H12</f>
        <v>1531</v>
      </c>
      <c r="I12" s="182">
        <f>'Own portfolio'!I12+'Managed portfolio'!I12</f>
        <v>737</v>
      </c>
      <c r="J12" s="182">
        <f>'Own portfolio'!J12+'Managed portfolio'!J12</f>
        <v>1111</v>
      </c>
      <c r="K12" s="182">
        <f>'Own portfolio'!K12+'Managed portfolio'!K12</f>
        <v>1189</v>
      </c>
      <c r="L12" s="182">
        <f>'Own portfolio'!L12+'Managed portfolio'!L12</f>
        <v>1085</v>
      </c>
      <c r="M12" s="182">
        <f>'Own portfolio'!M12+'Managed portfolio'!M12</f>
        <v>39</v>
      </c>
      <c r="N12" s="182">
        <f>'Own portfolio'!N12+'Managed portfolio'!N12</f>
        <v>746</v>
      </c>
      <c r="O12" s="182">
        <f>'Own portfolio'!O12+'Managed portfolio'!O12</f>
        <v>1715</v>
      </c>
      <c r="P12" s="182">
        <f>'Own portfolio'!P12+'Managed portfolio'!P12</f>
        <v>1367</v>
      </c>
      <c r="Q12" s="182">
        <f>'Own portfolio'!Q12+'Managed portfolio'!Q12</f>
        <v>2451</v>
      </c>
      <c r="R12" s="182">
        <f>'Own portfolio'!R12+'Managed portfolio'!R12</f>
        <v>1220</v>
      </c>
      <c r="S12" s="182">
        <f>'Own portfolio'!S12+'Managed portfolio'!S12</f>
        <v>991</v>
      </c>
      <c r="T12" s="182">
        <f>'Own portfolio'!T12+'Managed portfolio'!T12</f>
        <v>325</v>
      </c>
      <c r="U12" s="182">
        <f>'Own portfolio'!U12+'Managed portfolio'!U12</f>
        <v>983</v>
      </c>
      <c r="V12" s="182">
        <f>'Own portfolio'!V12+'Managed portfolio'!V12</f>
        <v>2081</v>
      </c>
      <c r="W12" s="182">
        <f>'Own portfolio'!W12+'Managed portfolio'!W12</f>
        <v>1520</v>
      </c>
      <c r="X12" s="182">
        <f>'Own portfolio'!X12+'Managed portfolio'!X12</f>
        <v>1492</v>
      </c>
      <c r="Y12" s="182">
        <f>'Own portfolio'!Y12+'Managed portfolio'!Y12</f>
        <v>1314</v>
      </c>
    </row>
    <row r="13" spans="1:30" s="95" customFormat="1" ht="16.5">
      <c r="A13" s="163">
        <v>2.2000000000000002</v>
      </c>
      <c r="B13" s="53" t="s">
        <v>12</v>
      </c>
      <c r="C13" s="184">
        <f>SUM(D13:Y13)</f>
        <v>382487059</v>
      </c>
      <c r="D13" s="182">
        <f>'Own portfolio'!D13+'Managed portfolio'!D13</f>
        <v>9935898</v>
      </c>
      <c r="E13" s="182">
        <f>'Own portfolio'!E13+'Managed portfolio'!E13</f>
        <v>32444701</v>
      </c>
      <c r="F13" s="182">
        <f>'Own portfolio'!F13+'Managed portfolio'!F13</f>
        <v>16037006</v>
      </c>
      <c r="G13" s="182">
        <f>'Own portfolio'!G13+'Managed portfolio'!G13</f>
        <v>31924619</v>
      </c>
      <c r="H13" s="182">
        <f>'Own portfolio'!H13+'Managed portfolio'!H13</f>
        <v>23989753</v>
      </c>
      <c r="I13" s="182">
        <f>'Own portfolio'!I13+'Managed portfolio'!I13</f>
        <v>10319188</v>
      </c>
      <c r="J13" s="182">
        <f>'Own portfolio'!J13+'Managed portfolio'!J13</f>
        <v>13832334</v>
      </c>
      <c r="K13" s="182">
        <f>'Own portfolio'!K13+'Managed portfolio'!K13</f>
        <v>13497478</v>
      </c>
      <c r="L13" s="182">
        <f>'Own portfolio'!L13+'Managed portfolio'!L13</f>
        <v>15785208</v>
      </c>
      <c r="M13" s="182">
        <f>'Own portfolio'!M13+'Managed portfolio'!M13</f>
        <v>123376</v>
      </c>
      <c r="N13" s="182">
        <f>'Own portfolio'!N13+'Managed portfolio'!N13</f>
        <v>9852920</v>
      </c>
      <c r="O13" s="182">
        <f>'Own portfolio'!O13+'Managed portfolio'!O13</f>
        <v>24728196</v>
      </c>
      <c r="P13" s="182">
        <f>'Own portfolio'!P13+'Managed portfolio'!P13</f>
        <v>19510844</v>
      </c>
      <c r="Q13" s="182">
        <f>'Own portfolio'!Q13+'Managed portfolio'!Q13</f>
        <v>35248268</v>
      </c>
      <c r="R13" s="182">
        <f>'Own portfolio'!R13+'Managed portfolio'!R13</f>
        <v>17276749</v>
      </c>
      <c r="S13" s="182">
        <f>'Own portfolio'!S13+'Managed portfolio'!S13</f>
        <v>9204409</v>
      </c>
      <c r="T13" s="182">
        <f>'Own portfolio'!T13+'Managed portfolio'!T13</f>
        <v>3403656</v>
      </c>
      <c r="U13" s="182">
        <f>'Own portfolio'!U13+'Managed portfolio'!U13</f>
        <v>15252200</v>
      </c>
      <c r="V13" s="182">
        <f>'Own portfolio'!V13+'Managed portfolio'!V13</f>
        <v>24897776</v>
      </c>
      <c r="W13" s="182">
        <f>'Own portfolio'!W13+'Managed portfolio'!W13</f>
        <v>18067518</v>
      </c>
      <c r="X13" s="182">
        <f>'Own portfolio'!X13+'Managed portfolio'!X13</f>
        <v>21272248</v>
      </c>
      <c r="Y13" s="182">
        <f>'Own portfolio'!Y13+'Managed portfolio'!Y13</f>
        <v>15882714</v>
      </c>
    </row>
    <row r="14" spans="1:30" s="95" customFormat="1" ht="15.75">
      <c r="A14" s="163">
        <v>2.2999999999999998</v>
      </c>
      <c r="B14" s="53" t="s">
        <v>13</v>
      </c>
      <c r="C14" s="185">
        <f>C13/C6</f>
        <v>15214.282378679396</v>
      </c>
      <c r="D14" s="185">
        <f t="shared" ref="D14:Y14" si="2">D13/D6</f>
        <v>20113.153846153848</v>
      </c>
      <c r="E14" s="185">
        <f t="shared" si="2"/>
        <v>15449.85761904762</v>
      </c>
      <c r="F14" s="185">
        <f t="shared" si="2"/>
        <v>14055.219982471515</v>
      </c>
      <c r="G14" s="185">
        <f t="shared" si="2"/>
        <v>16653.42670839854</v>
      </c>
      <c r="H14" s="185">
        <f t="shared" ref="H14" si="3">H13/H6</f>
        <v>15950.63364361702</v>
      </c>
      <c r="I14" s="185">
        <f t="shared" si="2"/>
        <v>14001.611940298508</v>
      </c>
      <c r="J14" s="185">
        <f t="shared" si="2"/>
        <v>16786.813106796115</v>
      </c>
      <c r="K14" s="185">
        <f t="shared" si="2"/>
        <v>12903.898661567877</v>
      </c>
      <c r="L14" s="185">
        <f t="shared" si="2"/>
        <v>18927.107913669064</v>
      </c>
      <c r="M14" s="185">
        <f t="shared" si="2"/>
        <v>3163.4871794871797</v>
      </c>
      <c r="N14" s="185">
        <f t="shared" si="2"/>
        <v>16421.533333333333</v>
      </c>
      <c r="O14" s="185">
        <f t="shared" si="2"/>
        <v>19394.663529411766</v>
      </c>
      <c r="P14" s="185">
        <f t="shared" si="2"/>
        <v>19016.417153996103</v>
      </c>
      <c r="Q14" s="185">
        <f t="shared" si="2"/>
        <v>19993.345433919454</v>
      </c>
      <c r="R14" s="185">
        <f t="shared" si="2"/>
        <v>14161.269672131148</v>
      </c>
      <c r="S14" s="185">
        <f t="shared" si="2"/>
        <v>9288.0010090817359</v>
      </c>
      <c r="T14" s="185">
        <f t="shared" si="2"/>
        <v>10472.787692307693</v>
      </c>
      <c r="U14" s="185">
        <f t="shared" si="2"/>
        <v>15515.971515768057</v>
      </c>
      <c r="V14" s="185">
        <f t="shared" si="2"/>
        <v>12480.088220551379</v>
      </c>
      <c r="W14" s="185">
        <f t="shared" si="2"/>
        <v>11886.525</v>
      </c>
      <c r="X14" s="185">
        <f t="shared" si="2"/>
        <v>14257.538873994637</v>
      </c>
      <c r="Y14" s="185">
        <f t="shared" si="2"/>
        <v>12087.301369863013</v>
      </c>
    </row>
    <row r="15" spans="1:30" s="95" customFormat="1" ht="15.75">
      <c r="A15" s="163">
        <v>2.4</v>
      </c>
      <c r="B15" s="53" t="s">
        <v>25</v>
      </c>
      <c r="C15" s="185">
        <f>SUM(D15:Y15)</f>
        <v>50</v>
      </c>
      <c r="D15" s="185">
        <f>'Own portfolio'!D15+'Managed portfolio'!D15</f>
        <v>1</v>
      </c>
      <c r="E15" s="185">
        <f>'Own portfolio'!E15+'Managed portfolio'!E15</f>
        <v>3</v>
      </c>
      <c r="F15" s="185">
        <f>'Own portfolio'!F15+'Managed portfolio'!F15</f>
        <v>2</v>
      </c>
      <c r="G15" s="185">
        <f>'Own portfolio'!G15+'Managed portfolio'!G15</f>
        <v>4</v>
      </c>
      <c r="H15" s="185">
        <f>'Own portfolio'!H15+'Managed portfolio'!H15</f>
        <v>2</v>
      </c>
      <c r="I15" s="185">
        <f>'Own portfolio'!I15+'Managed portfolio'!I15</f>
        <v>2</v>
      </c>
      <c r="J15" s="185">
        <f>'Own portfolio'!J15+'Managed portfolio'!J15</f>
        <v>2</v>
      </c>
      <c r="K15" s="185">
        <f>'Own portfolio'!K15+'Managed portfolio'!K15</f>
        <v>1</v>
      </c>
      <c r="L15" s="185">
        <f>'Own portfolio'!L15+'Managed portfolio'!L15</f>
        <v>2</v>
      </c>
      <c r="M15" s="185">
        <f>'Own portfolio'!M15+'Managed portfolio'!M15</f>
        <v>0</v>
      </c>
      <c r="N15" s="185">
        <f>'Own portfolio'!N15+'Managed portfolio'!N15</f>
        <v>1</v>
      </c>
      <c r="O15" s="185">
        <f>'Own portfolio'!O15+'Managed portfolio'!O15</f>
        <v>2</v>
      </c>
      <c r="P15" s="185">
        <f>'Own portfolio'!P15+'Managed portfolio'!P15</f>
        <v>3</v>
      </c>
      <c r="Q15" s="185">
        <f>'Own portfolio'!Q15+'Managed portfolio'!Q15</f>
        <v>4</v>
      </c>
      <c r="R15" s="185">
        <f>'Own portfolio'!R15+'Managed portfolio'!R15</f>
        <v>3</v>
      </c>
      <c r="S15" s="185">
        <f>'Own portfolio'!S15+'Managed portfolio'!S15</f>
        <v>3</v>
      </c>
      <c r="T15" s="185">
        <f>'Own portfolio'!T15+'Managed portfolio'!T15</f>
        <v>1</v>
      </c>
      <c r="U15" s="185">
        <f>'Own portfolio'!U15+'Managed portfolio'!U15</f>
        <v>2</v>
      </c>
      <c r="V15" s="185">
        <f>'Own portfolio'!V15+'Managed portfolio'!V15</f>
        <v>3</v>
      </c>
      <c r="W15" s="185">
        <f>'Own portfolio'!W15+'Managed portfolio'!W15</f>
        <v>3</v>
      </c>
      <c r="X15" s="185">
        <f>'Own portfolio'!X15+'Managed portfolio'!X15</f>
        <v>3</v>
      </c>
      <c r="Y15" s="185">
        <f>'Own portfolio'!Y15+'Managed portfolio'!Y15</f>
        <v>3</v>
      </c>
    </row>
    <row r="16" spans="1:30" s="95" customFormat="1" ht="15.75">
      <c r="A16" s="163">
        <v>2.5</v>
      </c>
      <c r="B16" s="53" t="s">
        <v>26</v>
      </c>
      <c r="C16" s="186">
        <f t="shared" ref="C16:X16" si="4">+C6/C15</f>
        <v>502.8</v>
      </c>
      <c r="D16" s="193">
        <f t="shared" si="4"/>
        <v>494</v>
      </c>
      <c r="E16" s="193">
        <f t="shared" si="4"/>
        <v>700</v>
      </c>
      <c r="F16" s="193">
        <f t="shared" si="4"/>
        <v>570.5</v>
      </c>
      <c r="G16" s="193">
        <f t="shared" si="4"/>
        <v>479.25</v>
      </c>
      <c r="H16" s="193">
        <f t="shared" ref="H16" si="5">+H6/H15</f>
        <v>752</v>
      </c>
      <c r="I16" s="193">
        <f t="shared" si="4"/>
        <v>368.5</v>
      </c>
      <c r="J16" s="193">
        <f t="shared" si="4"/>
        <v>412</v>
      </c>
      <c r="K16" s="193">
        <f t="shared" si="4"/>
        <v>1046</v>
      </c>
      <c r="L16" s="193">
        <f t="shared" si="4"/>
        <v>417</v>
      </c>
      <c r="M16" s="193" t="e">
        <f t="shared" si="4"/>
        <v>#DIV/0!</v>
      </c>
      <c r="N16" s="193">
        <f t="shared" si="4"/>
        <v>600</v>
      </c>
      <c r="O16" s="193">
        <f t="shared" si="4"/>
        <v>637.5</v>
      </c>
      <c r="P16" s="193">
        <f t="shared" si="4"/>
        <v>342</v>
      </c>
      <c r="Q16" s="193">
        <f t="shared" si="4"/>
        <v>440.75</v>
      </c>
      <c r="R16" s="193">
        <f t="shared" si="4"/>
        <v>406.66666666666669</v>
      </c>
      <c r="S16" s="193">
        <f t="shared" si="4"/>
        <v>330.33333333333331</v>
      </c>
      <c r="T16" s="193">
        <f t="shared" si="4"/>
        <v>325</v>
      </c>
      <c r="U16" s="193">
        <f t="shared" si="4"/>
        <v>491.5</v>
      </c>
      <c r="V16" s="193">
        <f t="shared" si="4"/>
        <v>665</v>
      </c>
      <c r="W16" s="193">
        <f t="shared" si="4"/>
        <v>506.66666666666669</v>
      </c>
      <c r="X16" s="193">
        <f t="shared" si="4"/>
        <v>497.33333333333331</v>
      </c>
      <c r="Y16" s="193">
        <f>+Y6/Y15</f>
        <v>438</v>
      </c>
    </row>
    <row r="17" spans="1:25" s="95" customFormat="1" ht="16.5" thickBot="1">
      <c r="A17" s="163">
        <v>2.6</v>
      </c>
      <c r="B17" s="194" t="s">
        <v>27</v>
      </c>
      <c r="C17" s="187">
        <f>C13/C15</f>
        <v>7649741.1799999997</v>
      </c>
      <c r="D17" s="195">
        <f t="shared" ref="D17:X17" si="6">D13/D15</f>
        <v>9935898</v>
      </c>
      <c r="E17" s="195">
        <f t="shared" si="6"/>
        <v>10814900.333333334</v>
      </c>
      <c r="F17" s="195">
        <f t="shared" si="6"/>
        <v>8018503</v>
      </c>
      <c r="G17" s="195">
        <f t="shared" si="6"/>
        <v>7981154.75</v>
      </c>
      <c r="H17" s="195">
        <f t="shared" ref="H17" si="7">H13/H15</f>
        <v>11994876.5</v>
      </c>
      <c r="I17" s="195">
        <f t="shared" si="6"/>
        <v>5159594</v>
      </c>
      <c r="J17" s="195">
        <f t="shared" si="6"/>
        <v>6916167</v>
      </c>
      <c r="K17" s="195">
        <f t="shared" si="6"/>
        <v>13497478</v>
      </c>
      <c r="L17" s="195">
        <f t="shared" si="6"/>
        <v>7892604</v>
      </c>
      <c r="M17" s="195" t="e">
        <f t="shared" si="6"/>
        <v>#DIV/0!</v>
      </c>
      <c r="N17" s="195">
        <f t="shared" si="6"/>
        <v>9852920</v>
      </c>
      <c r="O17" s="195">
        <f t="shared" si="6"/>
        <v>12364098</v>
      </c>
      <c r="P17" s="195">
        <f t="shared" si="6"/>
        <v>6503614.666666667</v>
      </c>
      <c r="Q17" s="195">
        <f t="shared" si="6"/>
        <v>8812067</v>
      </c>
      <c r="R17" s="195">
        <f t="shared" si="6"/>
        <v>5758916.333333333</v>
      </c>
      <c r="S17" s="195">
        <f t="shared" si="6"/>
        <v>3068136.3333333335</v>
      </c>
      <c r="T17" s="195">
        <f t="shared" si="6"/>
        <v>3403656</v>
      </c>
      <c r="U17" s="195">
        <f t="shared" si="6"/>
        <v>7626100</v>
      </c>
      <c r="V17" s="195">
        <f t="shared" si="6"/>
        <v>8299258.666666667</v>
      </c>
      <c r="W17" s="195">
        <f t="shared" si="6"/>
        <v>6022506</v>
      </c>
      <c r="X17" s="195">
        <f t="shared" si="6"/>
        <v>7090749.333333333</v>
      </c>
      <c r="Y17" s="195">
        <f>Y13/Y15</f>
        <v>5294238</v>
      </c>
    </row>
    <row r="18" spans="1:25" ht="17.25" thickBot="1">
      <c r="A18" s="15">
        <v>3</v>
      </c>
      <c r="B18" s="30" t="s">
        <v>17</v>
      </c>
      <c r="C18" s="71"/>
      <c r="D18" s="43"/>
      <c r="E18" s="43"/>
      <c r="F18" s="18"/>
      <c r="G18" s="18"/>
      <c r="H18" s="43"/>
      <c r="I18" s="43"/>
      <c r="J18" s="78"/>
      <c r="K18" s="78"/>
      <c r="L18" s="78"/>
      <c r="M18" s="18"/>
      <c r="N18" s="18"/>
      <c r="O18" s="78"/>
      <c r="P18" s="78"/>
      <c r="Q18" s="78"/>
      <c r="R18" s="78"/>
      <c r="S18" s="78"/>
      <c r="T18" s="78"/>
      <c r="U18" s="78"/>
      <c r="V18" s="78"/>
      <c r="W18" s="18"/>
      <c r="X18" s="43"/>
      <c r="Y18" s="18"/>
    </row>
    <row r="19" spans="1:25" s="95" customFormat="1" ht="16.5">
      <c r="A19" s="163">
        <v>3.1</v>
      </c>
      <c r="B19" s="96" t="s">
        <v>18</v>
      </c>
      <c r="C19" s="181">
        <f>SUM(D19:Y19)</f>
        <v>1770</v>
      </c>
      <c r="D19" s="83">
        <f>'Own portfolio'!D19+'Managed portfolio'!D19</f>
        <v>72</v>
      </c>
      <c r="E19" s="83">
        <f>'Own portfolio'!E19+'Managed portfolio'!E19</f>
        <v>80</v>
      </c>
      <c r="F19" s="83">
        <f>'Own portfolio'!F19+'Managed portfolio'!F19</f>
        <v>49</v>
      </c>
      <c r="G19" s="83">
        <f>'Own portfolio'!G19+'Managed portfolio'!G19</f>
        <v>225</v>
      </c>
      <c r="H19" s="83">
        <f>'Own portfolio'!H19+'Managed portfolio'!H19</f>
        <v>115</v>
      </c>
      <c r="I19" s="83">
        <f>'Own portfolio'!I19+'Managed portfolio'!I19</f>
        <v>5</v>
      </c>
      <c r="J19" s="83">
        <f>'Own portfolio'!J19+'Managed portfolio'!J19</f>
        <v>28</v>
      </c>
      <c r="K19" s="83">
        <f>'Own portfolio'!K19+'Managed portfolio'!K19</f>
        <v>10</v>
      </c>
      <c r="L19" s="83">
        <f>'Own portfolio'!L19+'Managed portfolio'!L19</f>
        <v>66</v>
      </c>
      <c r="M19" s="83">
        <f>'Own portfolio'!M19+'Managed portfolio'!M19</f>
        <v>0</v>
      </c>
      <c r="N19" s="83">
        <f>'Own portfolio'!N19+'Managed portfolio'!N19</f>
        <v>36</v>
      </c>
      <c r="O19" s="83">
        <f>'Own portfolio'!O19+'Managed portfolio'!O19</f>
        <v>182</v>
      </c>
      <c r="P19" s="83">
        <f>'Own portfolio'!P19+'Managed portfolio'!P19</f>
        <v>95</v>
      </c>
      <c r="Q19" s="83">
        <f>'Own portfolio'!Q19+'Managed portfolio'!Q19</f>
        <v>237</v>
      </c>
      <c r="R19" s="83">
        <f>'Own portfolio'!R19+'Managed portfolio'!R19</f>
        <v>87</v>
      </c>
      <c r="S19" s="83">
        <f>'Own portfolio'!S19+'Managed portfolio'!S19</f>
        <v>33</v>
      </c>
      <c r="T19" s="83">
        <f>'Own portfolio'!T19+'Managed portfolio'!T19</f>
        <v>16</v>
      </c>
      <c r="U19" s="83">
        <f>'Own portfolio'!U19+'Managed portfolio'!U19</f>
        <v>70</v>
      </c>
      <c r="V19" s="83">
        <f>'Own portfolio'!V19+'Managed portfolio'!V19</f>
        <v>108</v>
      </c>
      <c r="W19" s="83">
        <f>'Own portfolio'!W19+'Managed portfolio'!W19</f>
        <v>91</v>
      </c>
      <c r="X19" s="83">
        <f>'Own portfolio'!X19+'Managed portfolio'!X19</f>
        <v>62</v>
      </c>
      <c r="Y19" s="83">
        <f>'Own portfolio'!Y19+'Managed portfolio'!Y19</f>
        <v>103</v>
      </c>
    </row>
    <row r="20" spans="1:25" s="95" customFormat="1" ht="16.5">
      <c r="A20" s="163">
        <v>3.2</v>
      </c>
      <c r="B20" s="53" t="s">
        <v>19</v>
      </c>
      <c r="C20" s="181">
        <f>SUM(D20:Y20)</f>
        <v>42663000</v>
      </c>
      <c r="D20" s="83">
        <f>'Own portfolio'!D20+'Managed portfolio'!D20</f>
        <v>1545000</v>
      </c>
      <c r="E20" s="83">
        <f>'Own portfolio'!E20+'Managed portfolio'!E20</f>
        <v>2140000</v>
      </c>
      <c r="F20" s="83">
        <f>'Own portfolio'!F20+'Managed portfolio'!F20</f>
        <v>1340000</v>
      </c>
      <c r="G20" s="83">
        <f>'Own portfolio'!G20+'Managed portfolio'!G20</f>
        <v>5507000</v>
      </c>
      <c r="H20" s="83">
        <f>'Own portfolio'!H20+'Managed portfolio'!H20</f>
        <v>2985000</v>
      </c>
      <c r="I20" s="83">
        <f>'Own portfolio'!I20+'Managed portfolio'!I20</f>
        <v>110000</v>
      </c>
      <c r="J20" s="83">
        <f>'Own portfolio'!J20+'Managed portfolio'!J20</f>
        <v>700000</v>
      </c>
      <c r="K20" s="281">
        <f>'Own portfolio'!K20+'Managed portfolio'!K20</f>
        <v>270000</v>
      </c>
      <c r="L20" s="83">
        <f>'Own portfolio'!L20+'Managed portfolio'!L20</f>
        <v>1447000</v>
      </c>
      <c r="M20" s="83">
        <f>'Own portfolio'!M20+'Managed portfolio'!M20</f>
        <v>0</v>
      </c>
      <c r="N20" s="83">
        <f>'Own portfolio'!N20+'Managed portfolio'!N20</f>
        <v>860000</v>
      </c>
      <c r="O20" s="83">
        <f>'Own portfolio'!O20+'Managed portfolio'!O20</f>
        <v>4425000</v>
      </c>
      <c r="P20" s="83">
        <f>'Own portfolio'!P20+'Managed portfolio'!P20</f>
        <v>2265000</v>
      </c>
      <c r="Q20" s="83">
        <f>'Own portfolio'!Q20+'Managed portfolio'!Q20</f>
        <v>5435000</v>
      </c>
      <c r="R20" s="83">
        <f>'Own portfolio'!R20+'Managed portfolio'!R20</f>
        <v>2320000</v>
      </c>
      <c r="S20" s="83">
        <f>'Own portfolio'!S20+'Managed portfolio'!S20</f>
        <v>610000</v>
      </c>
      <c r="T20" s="83">
        <f>'Own portfolio'!T20+'Managed portfolio'!T20</f>
        <v>385000</v>
      </c>
      <c r="U20" s="83">
        <f>'Own portfolio'!U20+'Managed portfolio'!U20</f>
        <v>1820000</v>
      </c>
      <c r="V20" s="83">
        <f>'Own portfolio'!V20+'Managed portfolio'!V20</f>
        <v>2297000</v>
      </c>
      <c r="W20" s="83">
        <f>'Own portfolio'!W20+'Managed portfolio'!W20</f>
        <v>2140000</v>
      </c>
      <c r="X20" s="83">
        <f>'Own portfolio'!X20+'Managed portfolio'!X20</f>
        <v>1622000</v>
      </c>
      <c r="Y20" s="83">
        <f>'Own portfolio'!Y20+'Managed portfolio'!Y20</f>
        <v>2440000</v>
      </c>
    </row>
    <row r="21" spans="1:25" s="95" customFormat="1" ht="15.75">
      <c r="A21" s="163">
        <v>3.3</v>
      </c>
      <c r="B21" s="53" t="s">
        <v>20</v>
      </c>
      <c r="C21" s="164">
        <f>SUM(D21:Y21)</f>
        <v>51263448</v>
      </c>
      <c r="D21" s="223">
        <f>'Own portfolio'!D21+'Managed portfolio'!D21</f>
        <v>1142135</v>
      </c>
      <c r="E21" s="223">
        <f>'Own portfolio'!E21+'Managed portfolio'!E21</f>
        <v>4647097</v>
      </c>
      <c r="F21" s="223">
        <f>'Own portfolio'!F21+'Managed portfolio'!F21</f>
        <v>2266195</v>
      </c>
      <c r="G21" s="223">
        <f>'Own portfolio'!G21+'Managed portfolio'!G21</f>
        <v>3230625</v>
      </c>
      <c r="H21" s="223">
        <f>'Own portfolio'!H21+'Managed portfolio'!H21</f>
        <v>3101761</v>
      </c>
      <c r="I21" s="223">
        <f>'Own portfolio'!I21+'Managed portfolio'!I21</f>
        <v>1190181</v>
      </c>
      <c r="J21" s="223">
        <f>'Own portfolio'!J21+'Managed portfolio'!J21</f>
        <v>2378914</v>
      </c>
      <c r="K21" s="223">
        <f>'Own portfolio'!K21+'Managed portfolio'!K21</f>
        <v>2414633</v>
      </c>
      <c r="L21" s="223">
        <f>'Own portfolio'!L21+'Managed portfolio'!L21</f>
        <v>1849236</v>
      </c>
      <c r="M21" s="223">
        <f>'Own portfolio'!M21+'Managed portfolio'!M21</f>
        <v>123376</v>
      </c>
      <c r="N21" s="223">
        <f>'Own portfolio'!N21+'Managed portfolio'!N21</f>
        <v>1531865</v>
      </c>
      <c r="O21" s="223">
        <f>'Own portfolio'!O21+'Managed portfolio'!O21</f>
        <v>3225633</v>
      </c>
      <c r="P21" s="223">
        <f>'Own portfolio'!P21+'Managed portfolio'!P21</f>
        <v>2469663</v>
      </c>
      <c r="Q21" s="223">
        <f>'Own portfolio'!Q21+'Managed portfolio'!Q21</f>
        <v>4648602</v>
      </c>
      <c r="R21" s="223">
        <f>'Own portfolio'!R21+'Managed portfolio'!R21</f>
        <v>2139883</v>
      </c>
      <c r="S21" s="223">
        <f>'Own portfolio'!S21+'Managed portfolio'!S21</f>
        <v>1513159</v>
      </c>
      <c r="T21" s="223">
        <f>'Own portfolio'!T21+'Managed portfolio'!T21</f>
        <v>690750</v>
      </c>
      <c r="U21" s="223">
        <f>'Own portfolio'!U21+'Managed portfolio'!U21</f>
        <v>1904158</v>
      </c>
      <c r="V21" s="223">
        <f>'Own portfolio'!V21+'Managed portfolio'!V21</f>
        <v>3523433</v>
      </c>
      <c r="W21" s="223">
        <f>'Own portfolio'!W21+'Managed portfolio'!W21</f>
        <v>2495977</v>
      </c>
      <c r="X21" s="223">
        <f>'Own portfolio'!X21+'Managed portfolio'!X21</f>
        <v>2597916</v>
      </c>
      <c r="Y21" s="223">
        <f>'Own portfolio'!Y21+'Managed portfolio'!Y21</f>
        <v>2178256</v>
      </c>
    </row>
    <row r="22" spans="1:25" s="95" customFormat="1" ht="15.75">
      <c r="A22" s="163">
        <v>3.4</v>
      </c>
      <c r="B22" s="53" t="s">
        <v>21</v>
      </c>
      <c r="C22" s="162">
        <f>SUM(D22:Y22)</f>
        <v>49872958</v>
      </c>
      <c r="D22" s="162">
        <f>'Own portfolio'!D22+'Managed portfolio'!D22</f>
        <v>1085274</v>
      </c>
      <c r="E22" s="162">
        <f>'Own portfolio'!E22+'Managed portfolio'!E22</f>
        <v>4647097</v>
      </c>
      <c r="F22" s="162">
        <f>'Own portfolio'!F22+'Managed portfolio'!F22</f>
        <v>2266195</v>
      </c>
      <c r="G22" s="162">
        <f>'Own portfolio'!G22+'Managed portfolio'!G22</f>
        <v>3191585</v>
      </c>
      <c r="H22" s="162">
        <f>'Own portfolio'!H22+'Managed portfolio'!H22</f>
        <v>3089991</v>
      </c>
      <c r="I22" s="162">
        <f>'Own portfolio'!I22+'Managed portfolio'!I22</f>
        <v>1059458</v>
      </c>
      <c r="J22" s="162">
        <f>'Own portfolio'!J22+'Managed portfolio'!J22</f>
        <v>2116728</v>
      </c>
      <c r="K22" s="162">
        <f>'Own portfolio'!K22+'Managed portfolio'!K22</f>
        <v>2323071</v>
      </c>
      <c r="L22" s="162">
        <f>'Own portfolio'!L22+'Managed portfolio'!L22</f>
        <v>1819324</v>
      </c>
      <c r="M22" s="162">
        <f>'Own portfolio'!M22+'Managed portfolio'!M22</f>
        <v>0</v>
      </c>
      <c r="N22" s="162">
        <f>'Own portfolio'!N22+'Managed portfolio'!N22</f>
        <v>1511551</v>
      </c>
      <c r="O22" s="162">
        <f>'Own portfolio'!O22+'Managed portfolio'!O22</f>
        <v>3192021</v>
      </c>
      <c r="P22" s="162">
        <f>'Own portfolio'!P22+'Managed portfolio'!P22</f>
        <v>2373009</v>
      </c>
      <c r="Q22" s="162">
        <f>'Own portfolio'!Q22+'Managed portfolio'!Q22</f>
        <v>4576081</v>
      </c>
      <c r="R22" s="162">
        <f>'Own portfolio'!R22+'Managed portfolio'!R22</f>
        <v>2072279</v>
      </c>
      <c r="S22" s="162">
        <f>'Own portfolio'!S22+'Managed portfolio'!S22</f>
        <v>1513159</v>
      </c>
      <c r="T22" s="162">
        <f>'Own portfolio'!T22+'Managed portfolio'!T22</f>
        <v>573297</v>
      </c>
      <c r="U22" s="162">
        <f>'Own portfolio'!U22+'Managed portfolio'!U22</f>
        <v>1733678</v>
      </c>
      <c r="V22" s="162">
        <f>'Own portfolio'!V22+'Managed portfolio'!V22</f>
        <v>3523433</v>
      </c>
      <c r="W22" s="162">
        <f>'Own portfolio'!W22+'Managed portfolio'!W22</f>
        <v>2429555</v>
      </c>
      <c r="X22" s="162">
        <f>'Own portfolio'!X22+'Managed portfolio'!X22</f>
        <v>2597916</v>
      </c>
      <c r="Y22" s="162">
        <f>'Own portfolio'!Y22+'Managed portfolio'!Y22</f>
        <v>2178256</v>
      </c>
    </row>
    <row r="23" spans="1:25" s="95" customFormat="1" ht="16.5" thickBot="1">
      <c r="A23" s="163">
        <v>3.5</v>
      </c>
      <c r="B23" s="161" t="s">
        <v>128</v>
      </c>
      <c r="C23" s="164">
        <f>SUM(D23:Y23)</f>
        <v>7640168</v>
      </c>
      <c r="D23" s="162">
        <f>'Own portfolio'!D23+'Managed portfolio'!D23</f>
        <v>182065</v>
      </c>
      <c r="E23" s="162">
        <f>'Own portfolio'!E23+'Managed portfolio'!E23</f>
        <v>627900</v>
      </c>
      <c r="F23" s="162">
        <f>'Own portfolio'!F23+'Managed portfolio'!F23</f>
        <v>324045</v>
      </c>
      <c r="G23" s="162">
        <f>'Own portfolio'!G23+'Managed portfolio'!G23</f>
        <v>577347</v>
      </c>
      <c r="H23" s="162">
        <f>'Own portfolio'!H23+'Managed portfolio'!H23</f>
        <v>479260</v>
      </c>
      <c r="I23" s="162">
        <f>'Own portfolio'!I23+'Managed portfolio'!I23</f>
        <v>229444</v>
      </c>
      <c r="J23" s="162">
        <f>'Own portfolio'!J23+'Managed portfolio'!J23</f>
        <v>311335</v>
      </c>
      <c r="K23" s="162">
        <f>'Own portfolio'!K23+'Managed portfolio'!K23</f>
        <v>318401</v>
      </c>
      <c r="L23" s="162">
        <f>'Own portfolio'!L23+'Managed portfolio'!L23</f>
        <v>337149</v>
      </c>
      <c r="M23" s="162">
        <f>'Own portfolio'!M23+'Managed portfolio'!M23</f>
        <v>0</v>
      </c>
      <c r="N23" s="162">
        <f>'Own portfolio'!N23+'Managed portfolio'!N23</f>
        <v>215051</v>
      </c>
      <c r="O23" s="162">
        <f>'Own portfolio'!O23+'Managed portfolio'!O23</f>
        <v>452500</v>
      </c>
      <c r="P23" s="162">
        <f>'Own portfolio'!P23+'Managed portfolio'!P23</f>
        <v>384679</v>
      </c>
      <c r="Q23" s="162">
        <f>'Own portfolio'!Q23+'Managed portfolio'!Q23</f>
        <v>701641</v>
      </c>
      <c r="R23" s="162">
        <f>'Own portfolio'!R23+'Managed portfolio'!R23</f>
        <v>298545</v>
      </c>
      <c r="S23" s="162">
        <f>'Own portfolio'!S23+'Managed portfolio'!S23</f>
        <v>199666</v>
      </c>
      <c r="T23" s="162">
        <f>'Own portfolio'!T23+'Managed portfolio'!T23</f>
        <v>67593</v>
      </c>
      <c r="U23" s="162">
        <f>'Own portfolio'!U23+'Managed portfolio'!U23</f>
        <v>320970</v>
      </c>
      <c r="V23" s="162">
        <f>'Own portfolio'!V23+'Managed portfolio'!V23</f>
        <v>491147</v>
      </c>
      <c r="W23" s="162">
        <f>'Own portfolio'!W23+'Managed portfolio'!W23</f>
        <v>357112</v>
      </c>
      <c r="X23" s="162">
        <f>'Own portfolio'!X23+'Managed portfolio'!X23</f>
        <v>460978</v>
      </c>
      <c r="Y23" s="162">
        <f>'Own portfolio'!Y23+'Managed portfolio'!Y23</f>
        <v>303340</v>
      </c>
    </row>
    <row r="24" spans="1:25" ht="17.25" thickBot="1">
      <c r="A24" s="15">
        <v>4</v>
      </c>
      <c r="B24" s="30" t="s">
        <v>23</v>
      </c>
      <c r="C24" s="89"/>
      <c r="D24" s="89"/>
      <c r="E24" s="89"/>
      <c r="F24" s="89"/>
      <c r="G24" s="89"/>
      <c r="H24" s="89"/>
      <c r="I24" s="89"/>
      <c r="J24" s="91"/>
      <c r="K24" s="91"/>
      <c r="L24" s="91"/>
      <c r="M24" s="90"/>
      <c r="N24" s="89"/>
      <c r="O24" s="91"/>
      <c r="P24" s="91"/>
      <c r="Q24" s="91"/>
      <c r="R24" s="91"/>
      <c r="S24" s="91"/>
      <c r="T24" s="91"/>
      <c r="U24" s="91"/>
      <c r="V24" s="91"/>
      <c r="W24" s="90"/>
      <c r="X24" s="89"/>
      <c r="Y24" s="89"/>
    </row>
    <row r="25" spans="1:25" s="200" customFormat="1" ht="16.5">
      <c r="A25" s="25">
        <v>4.0999999999999996</v>
      </c>
      <c r="B25" s="31" t="s">
        <v>28</v>
      </c>
      <c r="C25" s="188">
        <f>(C48-C43-C44)/C13</f>
        <v>3.4623419769085574E-3</v>
      </c>
      <c r="D25" s="233">
        <f>(D48-D43-D44)/D13</f>
        <v>3.4154939996364699E-3</v>
      </c>
      <c r="E25" s="233">
        <f t="shared" ref="E25:W25" si="8">(E48-E43-E44)/E13</f>
        <v>0</v>
      </c>
      <c r="F25" s="233">
        <f t="shared" si="8"/>
        <v>0</v>
      </c>
      <c r="G25" s="233">
        <f t="shared" si="8"/>
        <v>1.4910123124727032E-3</v>
      </c>
      <c r="H25" s="233">
        <f t="shared" ref="H25" si="9">(H48-H43-H44)/H13</f>
        <v>4.9062614358722238E-4</v>
      </c>
      <c r="I25" s="233">
        <f t="shared" si="8"/>
        <v>1.4677317633906855E-2</v>
      </c>
      <c r="J25" s="233">
        <f t="shared" si="8"/>
        <v>1.9464032606500103E-2</v>
      </c>
      <c r="K25" s="233">
        <f t="shared" si="8"/>
        <v>5.9886002407264528E-3</v>
      </c>
      <c r="L25" s="233">
        <f t="shared" si="8"/>
        <v>1.7945281430564615E-3</v>
      </c>
      <c r="M25" s="233">
        <f t="shared" si="8"/>
        <v>1</v>
      </c>
      <c r="N25" s="233">
        <f t="shared" si="8"/>
        <v>2.8656479500493255E-3</v>
      </c>
      <c r="O25" s="233">
        <f t="shared" si="8"/>
        <v>6.6349360867246445E-4</v>
      </c>
      <c r="P25" s="233">
        <f t="shared" si="8"/>
        <v>5.0938339725334278E-3</v>
      </c>
      <c r="Q25" s="233">
        <f t="shared" si="8"/>
        <v>1.4425673340885856E-3</v>
      </c>
      <c r="R25" s="233">
        <f t="shared" si="8"/>
        <v>3.9130046978167014E-3</v>
      </c>
      <c r="S25" s="233">
        <f t="shared" si="8"/>
        <v>0</v>
      </c>
      <c r="T25" s="233">
        <f t="shared" si="8"/>
        <v>3.7543453274949054E-2</v>
      </c>
      <c r="U25" s="233">
        <f t="shared" si="8"/>
        <v>1.0264158613183671E-2</v>
      </c>
      <c r="V25" s="233">
        <f t="shared" si="8"/>
        <v>0</v>
      </c>
      <c r="W25" s="233">
        <f t="shared" si="8"/>
        <v>1.7132956502381787E-3</v>
      </c>
      <c r="X25" s="233">
        <f>(X48-X43-X44)/X13</f>
        <v>0</v>
      </c>
      <c r="Y25" s="233">
        <f>(Y48-Y43-Y44)/Y13</f>
        <v>0</v>
      </c>
    </row>
    <row r="26" spans="1:25" s="200" customFormat="1" ht="17.25" thickBot="1">
      <c r="A26" s="25">
        <v>4.2</v>
      </c>
      <c r="B26" s="33" t="s">
        <v>22</v>
      </c>
      <c r="C26" s="72">
        <f>(C13-C48)/C13</f>
        <v>0.99411205961872817</v>
      </c>
      <c r="D26" s="44">
        <f t="shared" ref="D26:W26" si="10">(D22/D21)*100</f>
        <v>95.021516720878012</v>
      </c>
      <c r="E26" s="44">
        <f t="shared" si="10"/>
        <v>100</v>
      </c>
      <c r="F26" s="20">
        <f t="shared" si="10"/>
        <v>100</v>
      </c>
      <c r="G26" s="20">
        <f t="shared" si="10"/>
        <v>98.791565099632422</v>
      </c>
      <c r="H26" s="44">
        <f t="shared" ref="H26" si="11">(H22/H21)*100</f>
        <v>99.620538139463349</v>
      </c>
      <c r="I26" s="44">
        <f t="shared" si="10"/>
        <v>89.016544542384736</v>
      </c>
      <c r="J26" s="9">
        <f t="shared" si="10"/>
        <v>88.978752489581382</v>
      </c>
      <c r="K26" s="9">
        <f t="shared" si="10"/>
        <v>96.208036583613335</v>
      </c>
      <c r="L26" s="9">
        <f t="shared" si="10"/>
        <v>98.382467137780139</v>
      </c>
      <c r="M26" s="73">
        <f t="shared" si="10"/>
        <v>0</v>
      </c>
      <c r="N26" s="73">
        <f t="shared" si="10"/>
        <v>98.673904032013255</v>
      </c>
      <c r="O26" s="9">
        <f t="shared" si="10"/>
        <v>98.95797197015284</v>
      </c>
      <c r="P26" s="9">
        <f t="shared" si="10"/>
        <v>96.086348623273693</v>
      </c>
      <c r="Q26" s="9">
        <f t="shared" si="10"/>
        <v>98.439939577533195</v>
      </c>
      <c r="R26" s="9">
        <f t="shared" si="10"/>
        <v>96.840761854736925</v>
      </c>
      <c r="S26" s="9">
        <f t="shared" si="10"/>
        <v>100</v>
      </c>
      <c r="T26" s="9">
        <f t="shared" si="10"/>
        <v>82.996308360477741</v>
      </c>
      <c r="U26" s="9">
        <f t="shared" si="10"/>
        <v>91.046961439124274</v>
      </c>
      <c r="V26" s="9">
        <f t="shared" si="10"/>
        <v>100</v>
      </c>
      <c r="W26" s="73">
        <f t="shared" si="10"/>
        <v>97.338837657558543</v>
      </c>
      <c r="X26" s="44">
        <v>100</v>
      </c>
      <c r="Y26" s="73">
        <f>(Y22/Y21)*100</f>
        <v>100</v>
      </c>
    </row>
    <row r="27" spans="1:25" ht="17.25" thickBot="1">
      <c r="A27" s="15">
        <v>5</v>
      </c>
      <c r="B27" s="79" t="s">
        <v>38</v>
      </c>
      <c r="C27" s="81"/>
      <c r="D27" s="78"/>
      <c r="E27" s="78"/>
      <c r="F27" s="78"/>
      <c r="G27" s="78"/>
      <c r="H27" s="78"/>
      <c r="I27" s="78"/>
      <c r="J27" s="78"/>
      <c r="K27" s="78"/>
      <c r="L27" s="78"/>
      <c r="M27" s="92"/>
      <c r="N27" s="87"/>
      <c r="O27" s="78"/>
      <c r="P27" s="78"/>
      <c r="Q27" s="78"/>
      <c r="R27" s="78"/>
      <c r="S27" s="78"/>
      <c r="T27" s="78"/>
      <c r="U27" s="78"/>
      <c r="V27" s="78"/>
      <c r="W27" s="92"/>
      <c r="X27" s="78"/>
      <c r="Y27" s="87"/>
    </row>
    <row r="28" spans="1:25" ht="17.25" thickBot="1">
      <c r="A28" s="19" t="s">
        <v>40</v>
      </c>
      <c r="B28" s="80" t="s">
        <v>35</v>
      </c>
      <c r="C28" s="81"/>
      <c r="D28" s="78"/>
      <c r="E28" s="78"/>
      <c r="F28" s="78"/>
      <c r="G28" s="78"/>
      <c r="H28" s="78"/>
      <c r="I28" s="78"/>
      <c r="J28" s="78"/>
      <c r="K28" s="78"/>
      <c r="L28" s="78"/>
      <c r="M28" s="92"/>
      <c r="N28" s="87"/>
      <c r="O28" s="78"/>
      <c r="P28" s="78"/>
      <c r="Q28" s="78"/>
      <c r="R28" s="78"/>
      <c r="S28" s="78"/>
      <c r="T28" s="78"/>
      <c r="U28" s="78"/>
      <c r="V28" s="78"/>
      <c r="W28" s="92"/>
      <c r="X28" s="78"/>
      <c r="Y28" s="87"/>
    </row>
    <row r="29" spans="1:25" s="95" customFormat="1" ht="15.75">
      <c r="A29" s="49" t="s">
        <v>47</v>
      </c>
      <c r="B29" s="97" t="s">
        <v>14</v>
      </c>
      <c r="C29" s="75">
        <f>SUM(D29:Y29)</f>
        <v>71</v>
      </c>
      <c r="D29" s="162">
        <f>'Own portfolio'!D29+'Managed portfolio'!D29</f>
        <v>12</v>
      </c>
      <c r="E29" s="162">
        <f>'Own portfolio'!E29+'Managed portfolio'!E29</f>
        <v>0</v>
      </c>
      <c r="F29" s="162">
        <f>'Own portfolio'!F29+'Managed portfolio'!F29</f>
        <v>0</v>
      </c>
      <c r="G29" s="162">
        <f>'Own portfolio'!G29+'Managed portfolio'!G29</f>
        <v>5</v>
      </c>
      <c r="H29" s="162">
        <f>'Own portfolio'!H29+'Managed portfolio'!H29</f>
        <v>0</v>
      </c>
      <c r="I29" s="162">
        <f>'Own portfolio'!I29+'Managed portfolio'!I29</f>
        <v>2</v>
      </c>
      <c r="J29" s="162">
        <f>'Own portfolio'!J29+'Managed portfolio'!J29</f>
        <v>0</v>
      </c>
      <c r="K29" s="162">
        <f>'Own portfolio'!K29+'Managed portfolio'!K29</f>
        <v>16</v>
      </c>
      <c r="L29" s="162">
        <f>'Own portfolio'!L29+'Managed portfolio'!L29</f>
        <v>1</v>
      </c>
      <c r="M29" s="162">
        <f>'Own portfolio'!M29+'Managed portfolio'!M29</f>
        <v>0</v>
      </c>
      <c r="N29" s="162">
        <f>'Own portfolio'!N29+'Managed portfolio'!N29</f>
        <v>0</v>
      </c>
      <c r="O29" s="162">
        <f>'Own portfolio'!O29+'Managed portfolio'!O29</f>
        <v>5</v>
      </c>
      <c r="P29" s="162">
        <f>'Own portfolio'!P29+'Managed portfolio'!P29</f>
        <v>2</v>
      </c>
      <c r="Q29" s="162">
        <f>'Own portfolio'!Q29+'Managed portfolio'!Q29</f>
        <v>10</v>
      </c>
      <c r="R29" s="162">
        <f>'Own portfolio'!R29+'Managed portfolio'!R29</f>
        <v>0</v>
      </c>
      <c r="S29" s="162">
        <f>'Own portfolio'!S29+'Managed portfolio'!S29</f>
        <v>0</v>
      </c>
      <c r="T29" s="162">
        <f>'Own portfolio'!T29+'Managed portfolio'!T29</f>
        <v>1</v>
      </c>
      <c r="U29" s="162">
        <f>'Own portfolio'!U29+'Managed portfolio'!U29</f>
        <v>4</v>
      </c>
      <c r="V29" s="162">
        <f>'Own portfolio'!V29+'Managed portfolio'!V29</f>
        <v>0</v>
      </c>
      <c r="W29" s="162">
        <f>'Own portfolio'!W29+'Managed portfolio'!W29</f>
        <v>13</v>
      </c>
      <c r="X29" s="162">
        <f>'Own portfolio'!X29+'Managed portfolio'!X29</f>
        <v>0</v>
      </c>
      <c r="Y29" s="162">
        <f>'Own portfolio'!Y29+'Managed portfolio'!Y29</f>
        <v>0</v>
      </c>
    </row>
    <row r="30" spans="1:25" s="95" customFormat="1" ht="15.75">
      <c r="A30" s="49" t="s">
        <v>48</v>
      </c>
      <c r="B30" s="98" t="s">
        <v>15</v>
      </c>
      <c r="C30" s="75">
        <f>SUM(D30:Y30)</f>
        <v>19</v>
      </c>
      <c r="D30" s="162">
        <f>'Own portfolio'!D30+'Managed portfolio'!D30</f>
        <v>0</v>
      </c>
      <c r="E30" s="162">
        <f>'Own portfolio'!E30+'Managed portfolio'!E30</f>
        <v>0</v>
      </c>
      <c r="F30" s="162">
        <f>'Own portfolio'!F30+'Managed portfolio'!F30</f>
        <v>0</v>
      </c>
      <c r="G30" s="162">
        <f>'Own portfolio'!G30+'Managed portfolio'!G30</f>
        <v>1</v>
      </c>
      <c r="H30" s="162">
        <f>'Own portfolio'!H30+'Managed portfolio'!H30</f>
        <v>0</v>
      </c>
      <c r="I30" s="162">
        <f>'Own portfolio'!I30+'Managed portfolio'!I30</f>
        <v>3</v>
      </c>
      <c r="J30" s="162">
        <f>'Own portfolio'!J30+'Managed portfolio'!J30</f>
        <v>0</v>
      </c>
      <c r="K30" s="162">
        <f>'Own portfolio'!K30+'Managed portfolio'!K30</f>
        <v>6</v>
      </c>
      <c r="L30" s="162">
        <f>'Own portfolio'!L30+'Managed portfolio'!L30</f>
        <v>0</v>
      </c>
      <c r="M30" s="162">
        <f>'Own portfolio'!M30+'Managed portfolio'!M30</f>
        <v>0</v>
      </c>
      <c r="N30" s="162">
        <f>'Own portfolio'!N30+'Managed portfolio'!N30</f>
        <v>0</v>
      </c>
      <c r="O30" s="162">
        <f>'Own portfolio'!O30+'Managed portfolio'!O30</f>
        <v>5</v>
      </c>
      <c r="P30" s="162">
        <f>'Own portfolio'!P30+'Managed portfolio'!P30</f>
        <v>0</v>
      </c>
      <c r="Q30" s="162">
        <f>'Own portfolio'!Q30+'Managed portfolio'!Q30</f>
        <v>0</v>
      </c>
      <c r="R30" s="162">
        <f>'Own portfolio'!R30+'Managed portfolio'!R30</f>
        <v>0</v>
      </c>
      <c r="S30" s="162">
        <f>'Own portfolio'!S30+'Managed portfolio'!S30</f>
        <v>0</v>
      </c>
      <c r="T30" s="162">
        <f>'Own portfolio'!T30+'Managed portfolio'!T30</f>
        <v>0</v>
      </c>
      <c r="U30" s="162">
        <f>'Own portfolio'!U30+'Managed portfolio'!U30</f>
        <v>2</v>
      </c>
      <c r="V30" s="162">
        <f>'Own portfolio'!V30+'Managed portfolio'!V30</f>
        <v>0</v>
      </c>
      <c r="W30" s="162">
        <f>'Own portfolio'!W30+'Managed portfolio'!W30</f>
        <v>2</v>
      </c>
      <c r="X30" s="162">
        <f>'Own portfolio'!X30+'Managed portfolio'!X30</f>
        <v>0</v>
      </c>
      <c r="Y30" s="162">
        <f>'Own portfolio'!Y30+'Managed portfolio'!Y30</f>
        <v>0</v>
      </c>
    </row>
    <row r="31" spans="1:25" s="95" customFormat="1" ht="15.75">
      <c r="A31" s="49" t="s">
        <v>49</v>
      </c>
      <c r="B31" s="98" t="s">
        <v>16</v>
      </c>
      <c r="C31" s="75">
        <f>SUM(D31:Y31)</f>
        <v>13</v>
      </c>
      <c r="D31" s="162">
        <f>'Own portfolio'!D31+'Managed portfolio'!D31</f>
        <v>1</v>
      </c>
      <c r="E31" s="162">
        <f>'Own portfolio'!E31+'Managed portfolio'!E31</f>
        <v>0</v>
      </c>
      <c r="F31" s="162">
        <f>'Own portfolio'!F31+'Managed portfolio'!F31</f>
        <v>0</v>
      </c>
      <c r="G31" s="162">
        <f>'Own portfolio'!G31+'Managed portfolio'!G31</f>
        <v>2</v>
      </c>
      <c r="H31" s="162">
        <f>'Own portfolio'!H31+'Managed portfolio'!H31</f>
        <v>0</v>
      </c>
      <c r="I31" s="162">
        <f>'Own portfolio'!I31+'Managed portfolio'!I31</f>
        <v>3</v>
      </c>
      <c r="J31" s="162">
        <f>'Own portfolio'!J31+'Managed portfolio'!J31</f>
        <v>0</v>
      </c>
      <c r="K31" s="162">
        <f>'Own portfolio'!K31+'Managed portfolio'!K31</f>
        <v>2</v>
      </c>
      <c r="L31" s="162">
        <f>'Own portfolio'!L31+'Managed portfolio'!L31</f>
        <v>0</v>
      </c>
      <c r="M31" s="162">
        <f>'Own portfolio'!M31+'Managed portfolio'!M31</f>
        <v>2</v>
      </c>
      <c r="N31" s="162">
        <f>'Own portfolio'!N31+'Managed portfolio'!N31</f>
        <v>0</v>
      </c>
      <c r="O31" s="162">
        <f>'Own portfolio'!O31+'Managed portfolio'!O31</f>
        <v>1</v>
      </c>
      <c r="P31" s="162">
        <f>'Own portfolio'!P31+'Managed portfolio'!P31</f>
        <v>0</v>
      </c>
      <c r="Q31" s="162">
        <f>'Own portfolio'!Q31+'Managed portfolio'!Q31</f>
        <v>2</v>
      </c>
      <c r="R31" s="162">
        <f>'Own portfolio'!R31+'Managed portfolio'!R31</f>
        <v>0</v>
      </c>
      <c r="S31" s="162">
        <f>'Own portfolio'!S31+'Managed portfolio'!S31</f>
        <v>0</v>
      </c>
      <c r="T31" s="162">
        <f>'Own portfolio'!T31+'Managed portfolio'!T31</f>
        <v>0</v>
      </c>
      <c r="U31" s="162">
        <f>'Own portfolio'!U31+'Managed portfolio'!U31</f>
        <v>0</v>
      </c>
      <c r="V31" s="162">
        <f>'Own portfolio'!V31+'Managed portfolio'!V31</f>
        <v>0</v>
      </c>
      <c r="W31" s="162">
        <f>'Own portfolio'!W31+'Managed portfolio'!W31</f>
        <v>0</v>
      </c>
      <c r="X31" s="162">
        <f>'Own portfolio'!X31+'Managed portfolio'!X31</f>
        <v>0</v>
      </c>
      <c r="Y31" s="162">
        <f>'Own portfolio'!Y31+'Managed portfolio'!Y31</f>
        <v>0</v>
      </c>
    </row>
    <row r="32" spans="1:25" s="95" customFormat="1" ht="15.75">
      <c r="A32" s="49" t="s">
        <v>50</v>
      </c>
      <c r="B32" s="98" t="s">
        <v>126</v>
      </c>
      <c r="C32" s="75">
        <f>SUM(D32:Y32)</f>
        <v>56</v>
      </c>
      <c r="D32" s="162">
        <f>'Own portfolio'!D32+'Managed portfolio'!D32</f>
        <v>0</v>
      </c>
      <c r="E32" s="162">
        <f>'Own portfolio'!E32+'Managed portfolio'!E32</f>
        <v>0</v>
      </c>
      <c r="F32" s="162">
        <f>'Own portfolio'!F32+'Managed portfolio'!F32</f>
        <v>0</v>
      </c>
      <c r="G32" s="162">
        <f>'Own portfolio'!G32+'Managed portfolio'!G32</f>
        <v>0</v>
      </c>
      <c r="H32" s="162">
        <f>'Own portfolio'!H32+'Managed portfolio'!H32</f>
        <v>0</v>
      </c>
      <c r="I32" s="162">
        <f>'Own portfolio'!I32+'Managed portfolio'!I32</f>
        <v>17</v>
      </c>
      <c r="J32" s="162">
        <f>'Own portfolio'!J32+'Managed portfolio'!J32</f>
        <v>3</v>
      </c>
      <c r="K32" s="162">
        <f>'Own portfolio'!K32+'Managed portfolio'!K32</f>
        <v>1</v>
      </c>
      <c r="L32" s="162">
        <f>'Own portfolio'!L32+'Managed portfolio'!L32</f>
        <v>0</v>
      </c>
      <c r="M32" s="162">
        <f>'Own portfolio'!M32+'Managed portfolio'!M32</f>
        <v>1</v>
      </c>
      <c r="N32" s="162">
        <f>'Own portfolio'!N32+'Managed portfolio'!N32</f>
        <v>2</v>
      </c>
      <c r="O32" s="162">
        <f>'Own portfolio'!O32+'Managed portfolio'!O32</f>
        <v>1</v>
      </c>
      <c r="P32" s="162">
        <f>'Own portfolio'!P32+'Managed portfolio'!P32</f>
        <v>2</v>
      </c>
      <c r="Q32" s="162">
        <f>'Own portfolio'!Q32+'Managed portfolio'!Q32</f>
        <v>2</v>
      </c>
      <c r="R32" s="162">
        <f>'Own portfolio'!R32+'Managed portfolio'!R32</f>
        <v>0</v>
      </c>
      <c r="S32" s="162">
        <f>'Own portfolio'!S32+'Managed portfolio'!S32</f>
        <v>0</v>
      </c>
      <c r="T32" s="162">
        <f>'Own portfolio'!T32+'Managed portfolio'!T32</f>
        <v>8</v>
      </c>
      <c r="U32" s="162">
        <f>'Own portfolio'!U32+'Managed portfolio'!U32</f>
        <v>17</v>
      </c>
      <c r="V32" s="162">
        <f>'Own portfolio'!V32+'Managed portfolio'!V32</f>
        <v>0</v>
      </c>
      <c r="W32" s="162">
        <f>'Own portfolio'!W32+'Managed portfolio'!W32</f>
        <v>2</v>
      </c>
      <c r="X32" s="162">
        <f>'Own portfolio'!X32+'Managed portfolio'!X32</f>
        <v>0</v>
      </c>
      <c r="Y32" s="162">
        <f>'Own portfolio'!Y32+'Managed portfolio'!Y32</f>
        <v>0</v>
      </c>
    </row>
    <row r="33" spans="1:25" s="95" customFormat="1" ht="15.75">
      <c r="A33" s="49" t="s">
        <v>51</v>
      </c>
      <c r="B33" s="98" t="s">
        <v>127</v>
      </c>
      <c r="C33" s="75">
        <f>SUM(D33:Y33)</f>
        <v>138</v>
      </c>
      <c r="D33" s="162">
        <f>'Own portfolio'!D33+'Managed portfolio'!D33</f>
        <v>2</v>
      </c>
      <c r="E33" s="162">
        <f>'Own portfolio'!E33+'Managed portfolio'!E33</f>
        <v>0</v>
      </c>
      <c r="F33" s="162">
        <f>'Own portfolio'!F33+'Managed portfolio'!F33</f>
        <v>0</v>
      </c>
      <c r="G33" s="162">
        <f>'Own portfolio'!G33+'Managed portfolio'!G33</f>
        <v>3</v>
      </c>
      <c r="H33" s="162">
        <f>'Own portfolio'!H33+'Managed portfolio'!H33</f>
        <v>1</v>
      </c>
      <c r="I33" s="162">
        <f>'Own portfolio'!I33+'Managed portfolio'!I33</f>
        <v>4</v>
      </c>
      <c r="J33" s="162">
        <f>'Own portfolio'!J33+'Managed portfolio'!J33</f>
        <v>18</v>
      </c>
      <c r="K33" s="162">
        <f>'Own portfolio'!K33+'Managed portfolio'!K33</f>
        <v>4</v>
      </c>
      <c r="L33" s="162">
        <f>'Own portfolio'!L33+'Managed portfolio'!L33</f>
        <v>3</v>
      </c>
      <c r="M33" s="162">
        <f>'Own portfolio'!M33+'Managed portfolio'!M33</f>
        <v>36</v>
      </c>
      <c r="N33" s="162">
        <f>'Own portfolio'!N33+'Managed portfolio'!N33</f>
        <v>1</v>
      </c>
      <c r="O33" s="162">
        <f>'Own portfolio'!O33+'Managed portfolio'!O33</f>
        <v>0</v>
      </c>
      <c r="P33" s="162">
        <f>'Own portfolio'!P33+'Managed portfolio'!P33</f>
        <v>18</v>
      </c>
      <c r="Q33" s="162">
        <f>'Own portfolio'!Q33+'Managed portfolio'!Q33</f>
        <v>3</v>
      </c>
      <c r="R33" s="162">
        <f>'Own portfolio'!R33+'Managed portfolio'!R33</f>
        <v>12</v>
      </c>
      <c r="S33" s="162">
        <f>'Own portfolio'!S33+'Managed portfolio'!S33</f>
        <v>0</v>
      </c>
      <c r="T33" s="162">
        <f>'Own portfolio'!T33+'Managed portfolio'!T33</f>
        <v>12</v>
      </c>
      <c r="U33" s="162">
        <f>'Own portfolio'!U33+'Managed portfolio'!U33</f>
        <v>19</v>
      </c>
      <c r="V33" s="162">
        <f>'Own portfolio'!V33+'Managed portfolio'!V33</f>
        <v>0</v>
      </c>
      <c r="W33" s="162">
        <f>'Own portfolio'!W33+'Managed portfolio'!W33</f>
        <v>2</v>
      </c>
      <c r="X33" s="162">
        <f>'Own portfolio'!X33+'Managed portfolio'!X33</f>
        <v>0</v>
      </c>
      <c r="Y33" s="162">
        <f>'Own portfolio'!Y33+'Managed portfolio'!Y33</f>
        <v>0</v>
      </c>
    </row>
    <row r="34" spans="1:25" s="95" customFormat="1" ht="17.25" thickBot="1">
      <c r="A34" s="49" t="s">
        <v>67</v>
      </c>
      <c r="B34" s="99" t="s">
        <v>3</v>
      </c>
      <c r="C34" s="189">
        <f>SUM(C29:C33)</f>
        <v>297</v>
      </c>
      <c r="D34" s="162">
        <f>'Own portfolio'!D34+'Managed portfolio'!D34</f>
        <v>15</v>
      </c>
      <c r="E34" s="83">
        <f>SUM(E29:E33)</f>
        <v>0</v>
      </c>
      <c r="F34" s="197">
        <f t="shared" ref="F34:W34" si="12">SUM(F29:F33)</f>
        <v>0</v>
      </c>
      <c r="G34" s="197">
        <f t="shared" si="12"/>
        <v>11</v>
      </c>
      <c r="H34" s="83">
        <f t="shared" ref="H34" si="13">SUM(H29:H33)</f>
        <v>1</v>
      </c>
      <c r="I34" s="83">
        <f t="shared" si="12"/>
        <v>29</v>
      </c>
      <c r="J34" s="82">
        <f t="shared" si="12"/>
        <v>21</v>
      </c>
      <c r="K34" s="82">
        <f t="shared" si="12"/>
        <v>29</v>
      </c>
      <c r="L34" s="82">
        <f t="shared" si="12"/>
        <v>4</v>
      </c>
      <c r="M34" s="82">
        <f t="shared" si="12"/>
        <v>39</v>
      </c>
      <c r="N34" s="183">
        <f>SUM(N29:N33)</f>
        <v>3</v>
      </c>
      <c r="O34" s="82">
        <f>SUM(O29:O33)</f>
        <v>12</v>
      </c>
      <c r="P34" s="82">
        <f>SUM(P29:P33)</f>
        <v>22</v>
      </c>
      <c r="Q34" s="82">
        <f>SUM(Q29:Q33)</f>
        <v>17</v>
      </c>
      <c r="R34" s="82">
        <f t="shared" si="12"/>
        <v>12</v>
      </c>
      <c r="S34" s="82">
        <f t="shared" si="12"/>
        <v>0</v>
      </c>
      <c r="T34" s="82">
        <f t="shared" si="12"/>
        <v>21</v>
      </c>
      <c r="U34" s="82">
        <f t="shared" si="12"/>
        <v>42</v>
      </c>
      <c r="V34" s="82">
        <f t="shared" si="12"/>
        <v>0</v>
      </c>
      <c r="W34" s="183">
        <f t="shared" si="12"/>
        <v>19</v>
      </c>
      <c r="X34" s="162">
        <f>'Own portfolio'!X34+'Managed portfolio'!X34</f>
        <v>0</v>
      </c>
      <c r="Y34" s="183">
        <f>SUM(Y29:Y33)</f>
        <v>0</v>
      </c>
    </row>
    <row r="35" spans="1:25" ht="17.25" thickBot="1">
      <c r="A35" s="19" t="s">
        <v>41</v>
      </c>
      <c r="B35" s="35" t="s">
        <v>11</v>
      </c>
      <c r="C35" s="74"/>
      <c r="D35" s="43"/>
      <c r="E35" s="43"/>
      <c r="F35" s="18"/>
      <c r="G35" s="18"/>
      <c r="H35" s="43"/>
      <c r="I35" s="43"/>
      <c r="J35" s="78"/>
      <c r="K35" s="78"/>
      <c r="L35" s="78"/>
      <c r="M35" s="18"/>
      <c r="N35" s="18"/>
      <c r="O35" s="78"/>
      <c r="P35" s="78"/>
      <c r="Q35" s="78"/>
      <c r="R35" s="78"/>
      <c r="S35" s="78"/>
      <c r="T35" s="78"/>
      <c r="U35" s="78"/>
      <c r="V35" s="78"/>
      <c r="W35" s="18"/>
      <c r="X35" s="43"/>
      <c r="Y35" s="18"/>
    </row>
    <row r="36" spans="1:25" s="95" customFormat="1" ht="15.75">
      <c r="A36" s="49" t="s">
        <v>52</v>
      </c>
      <c r="B36" s="50" t="s">
        <v>14</v>
      </c>
      <c r="C36" s="164">
        <f>SUM(D36:Y36)</f>
        <v>131928</v>
      </c>
      <c r="D36" s="164">
        <f>'Own portfolio'!D36+'Managed portfolio'!D36</f>
        <v>22925</v>
      </c>
      <c r="E36" s="164">
        <f>'Own portfolio'!E36+'Managed portfolio'!E36</f>
        <v>0</v>
      </c>
      <c r="F36" s="164">
        <f>'Own portfolio'!F36+'Managed portfolio'!F36</f>
        <v>0</v>
      </c>
      <c r="G36" s="164">
        <f>'Own portfolio'!G36+'Managed portfolio'!G36</f>
        <v>8550</v>
      </c>
      <c r="H36" s="164">
        <f>'Own portfolio'!H36+'Managed portfolio'!H36</f>
        <v>0</v>
      </c>
      <c r="I36" s="164">
        <f>'Own portfolio'!I36+'Managed portfolio'!I36</f>
        <v>3527</v>
      </c>
      <c r="J36" s="164">
        <f>'Own portfolio'!J36+'Managed portfolio'!J36</f>
        <v>0</v>
      </c>
      <c r="K36" s="164">
        <f>'Own portfolio'!K36+'Managed portfolio'!K36</f>
        <v>27196</v>
      </c>
      <c r="L36" s="164">
        <f>'Own portfolio'!L36+'Managed portfolio'!L36</f>
        <v>1585</v>
      </c>
      <c r="M36" s="164">
        <f>'Own portfolio'!M36+'Managed portfolio'!M36</f>
        <v>0</v>
      </c>
      <c r="N36" s="164">
        <f>'Own portfolio'!N36+'Managed portfolio'!N36</f>
        <v>0</v>
      </c>
      <c r="O36" s="164">
        <f>'Own portfolio'!O36+'Managed portfolio'!O36</f>
        <v>10287</v>
      </c>
      <c r="P36" s="164">
        <f>'Own portfolio'!P36+'Managed portfolio'!P36</f>
        <v>960</v>
      </c>
      <c r="Q36" s="164">
        <f>'Own portfolio'!Q36+'Managed portfolio'!Q36</f>
        <v>21673</v>
      </c>
      <c r="R36" s="164">
        <f>'Own portfolio'!R36+'Managed portfolio'!R36</f>
        <v>0</v>
      </c>
      <c r="S36" s="164">
        <f>'Own portfolio'!S36+'Managed portfolio'!S36</f>
        <v>0</v>
      </c>
      <c r="T36" s="164">
        <f>'Own portfolio'!T36+'Managed portfolio'!T36</f>
        <v>1652</v>
      </c>
      <c r="U36" s="164">
        <f>'Own portfolio'!U36+'Managed portfolio'!U36</f>
        <v>6654</v>
      </c>
      <c r="V36" s="164">
        <f>'Own portfolio'!V36+'Managed portfolio'!V36</f>
        <v>0</v>
      </c>
      <c r="W36" s="164">
        <f>'Own portfolio'!W36+'Managed portfolio'!W36</f>
        <v>26919</v>
      </c>
      <c r="X36" s="164">
        <f>'Own portfolio'!X36+'Managed portfolio'!X36</f>
        <v>0</v>
      </c>
      <c r="Y36" s="164">
        <f>'Own portfolio'!Y36+'Managed portfolio'!Y36</f>
        <v>0</v>
      </c>
    </row>
    <row r="37" spans="1:25" s="95" customFormat="1" ht="15.75">
      <c r="A37" s="49" t="s">
        <v>53</v>
      </c>
      <c r="B37" s="50" t="s">
        <v>15</v>
      </c>
      <c r="C37" s="164">
        <f>SUM(D37:Y37)</f>
        <v>51741</v>
      </c>
      <c r="D37" s="164">
        <f>'Own portfolio'!D37+'Managed portfolio'!D37</f>
        <v>0</v>
      </c>
      <c r="E37" s="164">
        <f>'Own portfolio'!E37+'Managed portfolio'!E37</f>
        <v>0</v>
      </c>
      <c r="F37" s="164">
        <f>'Own portfolio'!F37+'Managed portfolio'!F37</f>
        <v>0</v>
      </c>
      <c r="G37" s="164">
        <f>'Own portfolio'!G37+'Managed portfolio'!G37</f>
        <v>1440</v>
      </c>
      <c r="H37" s="164">
        <f>'Own portfolio'!H37+'Managed portfolio'!H37</f>
        <v>0</v>
      </c>
      <c r="I37" s="164">
        <f>'Own portfolio'!I37+'Managed portfolio'!I37</f>
        <v>8890</v>
      </c>
      <c r="J37" s="164">
        <f>'Own portfolio'!J37+'Managed portfolio'!J37</f>
        <v>0</v>
      </c>
      <c r="K37" s="164">
        <f>'Own portfolio'!K37+'Managed portfolio'!K37</f>
        <v>14990</v>
      </c>
      <c r="L37" s="164">
        <f>'Own portfolio'!L37+'Managed portfolio'!L37</f>
        <v>0</v>
      </c>
      <c r="M37" s="164">
        <f>'Own portfolio'!M37+'Managed portfolio'!M37</f>
        <v>0</v>
      </c>
      <c r="N37" s="164">
        <f>'Own portfolio'!N37+'Managed portfolio'!N37</f>
        <v>0</v>
      </c>
      <c r="O37" s="164">
        <f>'Own portfolio'!O37+'Managed portfolio'!O37</f>
        <v>10598</v>
      </c>
      <c r="P37" s="164">
        <f>'Own portfolio'!P37+'Managed portfolio'!P37</f>
        <v>0</v>
      </c>
      <c r="Q37" s="164">
        <f>'Own portfolio'!Q37+'Managed portfolio'!Q37</f>
        <v>0</v>
      </c>
      <c r="R37" s="164">
        <f>'Own portfolio'!R37+'Managed portfolio'!R37</f>
        <v>0</v>
      </c>
      <c r="S37" s="164">
        <f>'Own portfolio'!S37+'Managed portfolio'!S37</f>
        <v>0</v>
      </c>
      <c r="T37" s="164">
        <f>'Own portfolio'!T37+'Managed portfolio'!T37</f>
        <v>0</v>
      </c>
      <c r="U37" s="164">
        <f>'Own portfolio'!U37+'Managed portfolio'!U37</f>
        <v>7275</v>
      </c>
      <c r="V37" s="164">
        <f>'Own portfolio'!V37+'Managed portfolio'!V37</f>
        <v>0</v>
      </c>
      <c r="W37" s="164">
        <f>'Own portfolio'!W37+'Managed portfolio'!W37</f>
        <v>8548</v>
      </c>
      <c r="X37" s="164">
        <f>'Own portfolio'!X37+'Managed portfolio'!X37</f>
        <v>0</v>
      </c>
      <c r="Y37" s="164">
        <f>'Own portfolio'!Y37+'Managed portfolio'!Y37</f>
        <v>0</v>
      </c>
    </row>
    <row r="38" spans="1:25" s="95" customFormat="1" ht="15.75">
      <c r="A38" s="49" t="s">
        <v>54</v>
      </c>
      <c r="B38" s="50" t="s">
        <v>16</v>
      </c>
      <c r="C38" s="164">
        <f>SUM(D38:Y38)</f>
        <v>54224</v>
      </c>
      <c r="D38" s="164">
        <f>'Own portfolio'!D38+'Managed portfolio'!D38</f>
        <v>5614</v>
      </c>
      <c r="E38" s="164">
        <f>'Own portfolio'!E38+'Managed portfolio'!E38</f>
        <v>0</v>
      </c>
      <c r="F38" s="164">
        <f>'Own portfolio'!F38+'Managed portfolio'!F38</f>
        <v>0</v>
      </c>
      <c r="G38" s="164">
        <f>'Own portfolio'!G38+'Managed portfolio'!G38</f>
        <v>9091</v>
      </c>
      <c r="H38" s="164">
        <f>'Own portfolio'!H38+'Managed portfolio'!H38</f>
        <v>0</v>
      </c>
      <c r="I38" s="164">
        <f>'Own portfolio'!I38+'Managed portfolio'!I38</f>
        <v>6614</v>
      </c>
      <c r="J38" s="164">
        <f>'Own portfolio'!J38+'Managed portfolio'!J38</f>
        <v>0</v>
      </c>
      <c r="K38" s="164">
        <f>'Own portfolio'!K38+'Managed portfolio'!K38</f>
        <v>11703</v>
      </c>
      <c r="L38" s="164">
        <f>'Own portfolio'!L38+'Managed portfolio'!L38</f>
        <v>0</v>
      </c>
      <c r="M38" s="164">
        <f>'Own portfolio'!M38+'Managed portfolio'!M38</f>
        <v>4256</v>
      </c>
      <c r="N38" s="164">
        <f>'Own portfolio'!N38+'Managed portfolio'!N38</f>
        <v>0</v>
      </c>
      <c r="O38" s="164">
        <f>'Own portfolio'!O38+'Managed portfolio'!O38</f>
        <v>5750</v>
      </c>
      <c r="P38" s="164">
        <f>'Own portfolio'!P38+'Managed portfolio'!P38</f>
        <v>0</v>
      </c>
      <c r="Q38" s="164">
        <f>'Own portfolio'!Q38+'Managed portfolio'!Q38</f>
        <v>11196</v>
      </c>
      <c r="R38" s="164">
        <f>'Own portfolio'!R38+'Managed portfolio'!R38</f>
        <v>0</v>
      </c>
      <c r="S38" s="164">
        <f>'Own portfolio'!S38+'Managed portfolio'!S38</f>
        <v>0</v>
      </c>
      <c r="T38" s="164">
        <f>'Own portfolio'!T38+'Managed portfolio'!T38</f>
        <v>0</v>
      </c>
      <c r="U38" s="164">
        <f>'Own portfolio'!U38+'Managed portfolio'!U38</f>
        <v>0</v>
      </c>
      <c r="V38" s="164">
        <f>'Own portfolio'!V38+'Managed portfolio'!V38</f>
        <v>0</v>
      </c>
      <c r="W38" s="164">
        <f>'Own portfolio'!W38+'Managed portfolio'!W38</f>
        <v>0</v>
      </c>
      <c r="X38" s="164">
        <f>'Own portfolio'!X38+'Managed portfolio'!X38</f>
        <v>0</v>
      </c>
      <c r="Y38" s="164">
        <f>'Own portfolio'!Y38+'Managed portfolio'!Y38</f>
        <v>0</v>
      </c>
    </row>
    <row r="39" spans="1:25" s="95" customFormat="1" ht="15.75">
      <c r="A39" s="49" t="s">
        <v>55</v>
      </c>
      <c r="B39" s="98" t="s">
        <v>126</v>
      </c>
      <c r="C39" s="164">
        <f>SUM(D39:Y39)</f>
        <v>265033</v>
      </c>
      <c r="D39" s="164">
        <f>'Own portfolio'!D39+'Managed portfolio'!D39</f>
        <v>0</v>
      </c>
      <c r="E39" s="164">
        <f>'Own portfolio'!E39+'Managed portfolio'!E39</f>
        <v>0</v>
      </c>
      <c r="F39" s="164">
        <f>'Own portfolio'!F39+'Managed portfolio'!F39</f>
        <v>0</v>
      </c>
      <c r="G39" s="164">
        <f>'Own portfolio'!G39+'Managed portfolio'!G39</f>
        <v>0</v>
      </c>
      <c r="H39" s="164">
        <f>'Own portfolio'!H39+'Managed portfolio'!H39</f>
        <v>0</v>
      </c>
      <c r="I39" s="164">
        <f>'Own portfolio'!I39+'Managed portfolio'!I39</f>
        <v>74920</v>
      </c>
      <c r="J39" s="164">
        <f>'Own portfolio'!J39+'Managed portfolio'!J39</f>
        <v>18673</v>
      </c>
      <c r="K39" s="164">
        <f>'Own portfolio'!K39+'Managed portfolio'!K39</f>
        <v>5760</v>
      </c>
      <c r="L39" s="164">
        <f>'Own portfolio'!L39+'Managed portfolio'!L39</f>
        <v>0</v>
      </c>
      <c r="M39" s="164">
        <f>'Own portfolio'!M39+'Managed portfolio'!M39</f>
        <v>3797</v>
      </c>
      <c r="N39" s="164">
        <f>'Own portfolio'!N39+'Managed portfolio'!N39</f>
        <v>18416</v>
      </c>
      <c r="O39" s="164">
        <f>'Own portfolio'!O39+'Managed portfolio'!O39</f>
        <v>6977</v>
      </c>
      <c r="P39" s="164">
        <f>'Own portfolio'!P39+'Managed portfolio'!P39</f>
        <v>19435</v>
      </c>
      <c r="Q39" s="164">
        <f>'Own portfolio'!Q39+'Managed portfolio'!Q39</f>
        <v>6668</v>
      </c>
      <c r="R39" s="164">
        <f>'Own portfolio'!R39+'Managed portfolio'!R39</f>
        <v>0</v>
      </c>
      <c r="S39" s="164">
        <f>'Own portfolio'!S39+'Managed portfolio'!S39</f>
        <v>0</v>
      </c>
      <c r="T39" s="164">
        <f>'Own portfolio'!T39+'Managed portfolio'!T39</f>
        <v>35524</v>
      </c>
      <c r="U39" s="164">
        <f>'Own portfolio'!U39+'Managed portfolio'!U39</f>
        <v>65588</v>
      </c>
      <c r="V39" s="164">
        <f>'Own portfolio'!V39+'Managed portfolio'!V39</f>
        <v>0</v>
      </c>
      <c r="W39" s="164">
        <f>'Own portfolio'!W39+'Managed portfolio'!W39</f>
        <v>9275</v>
      </c>
      <c r="X39" s="164">
        <f>'Own portfolio'!X39+'Managed portfolio'!X39</f>
        <v>0</v>
      </c>
      <c r="Y39" s="164">
        <f>'Own portfolio'!Y39+'Managed portfolio'!Y39</f>
        <v>0</v>
      </c>
    </row>
    <row r="40" spans="1:25" s="95" customFormat="1" ht="15.75">
      <c r="A40" s="49" t="s">
        <v>56</v>
      </c>
      <c r="B40" s="98" t="s">
        <v>127</v>
      </c>
      <c r="C40" s="164">
        <f>SUM(D40:Y40)</f>
        <v>887564</v>
      </c>
      <c r="D40" s="164">
        <f>'Own portfolio'!D40+'Managed portfolio'!D40</f>
        <v>28322</v>
      </c>
      <c r="E40" s="164">
        <f>'Own portfolio'!E40+'Managed portfolio'!E40</f>
        <v>0</v>
      </c>
      <c r="F40" s="164">
        <f>'Own portfolio'!F40+'Managed portfolio'!F40</f>
        <v>0</v>
      </c>
      <c r="G40" s="164">
        <f>'Own portfolio'!G40+'Managed portfolio'!G40</f>
        <v>19959</v>
      </c>
      <c r="H40" s="164">
        <f>'Own portfolio'!H40+'Managed portfolio'!H40</f>
        <v>11770</v>
      </c>
      <c r="I40" s="164">
        <f>'Own portfolio'!I40+'Managed portfolio'!I40</f>
        <v>36772</v>
      </c>
      <c r="J40" s="164">
        <f>'Own portfolio'!J40+'Managed portfolio'!J40</f>
        <v>243513</v>
      </c>
      <c r="K40" s="164">
        <f>'Own portfolio'!K40+'Managed portfolio'!K40</f>
        <v>31913</v>
      </c>
      <c r="L40" s="164">
        <f>'Own portfolio'!L40+'Managed portfolio'!L40</f>
        <v>28327</v>
      </c>
      <c r="M40" s="164">
        <f>'Own portfolio'!M40+'Managed portfolio'!M40</f>
        <v>115323</v>
      </c>
      <c r="N40" s="164">
        <f>'Own portfolio'!N40+'Managed portfolio'!N40</f>
        <v>1898</v>
      </c>
      <c r="O40" s="164">
        <f>'Own portfolio'!O40+'Managed portfolio'!O40</f>
        <v>0</v>
      </c>
      <c r="P40" s="164">
        <f>'Own portfolio'!P40+'Managed portfolio'!P40</f>
        <v>76259</v>
      </c>
      <c r="Q40" s="164">
        <f>'Own portfolio'!Q40+'Managed portfolio'!Q40</f>
        <v>32984</v>
      </c>
      <c r="R40" s="164">
        <f>'Own portfolio'!R40+'Managed portfolio'!R40</f>
        <v>67604</v>
      </c>
      <c r="S40" s="164">
        <f>'Own portfolio'!S40+'Managed portfolio'!S40</f>
        <v>0</v>
      </c>
      <c r="T40" s="164">
        <f>'Own portfolio'!T40+'Managed portfolio'!T40</f>
        <v>80277</v>
      </c>
      <c r="U40" s="164">
        <f>'Own portfolio'!U40+'Managed portfolio'!U40</f>
        <v>90963</v>
      </c>
      <c r="V40" s="164">
        <f>'Own portfolio'!V40+'Managed portfolio'!V40</f>
        <v>0</v>
      </c>
      <c r="W40" s="164">
        <f>'Own portfolio'!W40+'Managed portfolio'!W40</f>
        <v>21680</v>
      </c>
      <c r="X40" s="164">
        <f>'Own portfolio'!X40+'Managed portfolio'!X40</f>
        <v>0</v>
      </c>
      <c r="Y40" s="164">
        <f>'Own portfolio'!Y40+'Managed portfolio'!Y40</f>
        <v>0</v>
      </c>
    </row>
    <row r="41" spans="1:25" s="95" customFormat="1" ht="17.25" thickBot="1">
      <c r="A41" s="49" t="s">
        <v>68</v>
      </c>
      <c r="B41" s="99" t="s">
        <v>3</v>
      </c>
      <c r="C41" s="201">
        <f t="shared" ref="C41:W41" si="14">SUM(C36:C40)</f>
        <v>1390490</v>
      </c>
      <c r="D41" s="83">
        <f t="shared" si="14"/>
        <v>56861</v>
      </c>
      <c r="E41" s="83">
        <f>SUM(E36:E40)</f>
        <v>0</v>
      </c>
      <c r="F41" s="197">
        <f t="shared" si="14"/>
        <v>0</v>
      </c>
      <c r="G41" s="197">
        <f t="shared" si="14"/>
        <v>39040</v>
      </c>
      <c r="H41" s="83">
        <f t="shared" ref="H41" si="15">SUM(H36:H40)</f>
        <v>11770</v>
      </c>
      <c r="I41" s="83">
        <f t="shared" si="14"/>
        <v>130723</v>
      </c>
      <c r="J41" s="82">
        <f t="shared" si="14"/>
        <v>262186</v>
      </c>
      <c r="K41" s="82">
        <f t="shared" si="14"/>
        <v>91562</v>
      </c>
      <c r="L41" s="82">
        <f t="shared" si="14"/>
        <v>29912</v>
      </c>
      <c r="M41" s="183">
        <f t="shared" si="14"/>
        <v>123376</v>
      </c>
      <c r="N41" s="191">
        <f>SUM(N36:N40)</f>
        <v>20314</v>
      </c>
      <c r="O41" s="192">
        <f>SUM(O36:O40)</f>
        <v>33612</v>
      </c>
      <c r="P41" s="192">
        <f>SUM(P36:P40)</f>
        <v>96654</v>
      </c>
      <c r="Q41" s="82">
        <f t="shared" si="14"/>
        <v>72521</v>
      </c>
      <c r="R41" s="82">
        <f t="shared" si="14"/>
        <v>67604</v>
      </c>
      <c r="S41" s="82">
        <f t="shared" si="14"/>
        <v>0</v>
      </c>
      <c r="T41" s="82">
        <f t="shared" si="14"/>
        <v>117453</v>
      </c>
      <c r="U41" s="82">
        <f t="shared" si="14"/>
        <v>170480</v>
      </c>
      <c r="V41" s="82">
        <f t="shared" si="14"/>
        <v>0</v>
      </c>
      <c r="W41" s="183">
        <f t="shared" si="14"/>
        <v>66422</v>
      </c>
      <c r="X41" s="83">
        <f>SUM(X36:X40)</f>
        <v>0</v>
      </c>
      <c r="Y41" s="183">
        <f>SUM(Y36:Y40)</f>
        <v>0</v>
      </c>
    </row>
    <row r="42" spans="1:25" ht="17.25" thickBot="1">
      <c r="A42" s="19" t="s">
        <v>42</v>
      </c>
      <c r="B42" s="35" t="s">
        <v>29</v>
      </c>
      <c r="C42" s="74"/>
      <c r="D42" s="43"/>
      <c r="E42" s="43"/>
      <c r="F42" s="18"/>
      <c r="G42" s="18"/>
      <c r="H42" s="43"/>
      <c r="I42" s="43"/>
      <c r="J42" s="78"/>
      <c r="K42" s="78"/>
      <c r="L42" s="78"/>
      <c r="M42" s="18"/>
      <c r="N42" s="18"/>
      <c r="O42" s="78"/>
      <c r="P42" s="78"/>
      <c r="Q42" s="78"/>
      <c r="R42" s="78"/>
      <c r="S42" s="78"/>
      <c r="T42" s="78"/>
      <c r="U42" s="78"/>
      <c r="V42" s="78"/>
      <c r="W42" s="18"/>
      <c r="X42" s="43"/>
      <c r="Y42" s="18"/>
    </row>
    <row r="43" spans="1:25" s="95" customFormat="1" ht="15.75">
      <c r="A43" s="49" t="s">
        <v>57</v>
      </c>
      <c r="B43" s="50" t="s">
        <v>14</v>
      </c>
      <c r="C43" s="164">
        <f>SUM(D43:Y43)</f>
        <v>763018</v>
      </c>
      <c r="D43" s="199">
        <f>'Own portfolio'!D43+'Managed portfolio'!D43</f>
        <v>90616</v>
      </c>
      <c r="E43" s="199">
        <f>'Own portfolio'!E43+'Managed portfolio'!E43</f>
        <v>0</v>
      </c>
      <c r="F43" s="199">
        <f>'Own portfolio'!F43+'Managed portfolio'!F43</f>
        <v>0</v>
      </c>
      <c r="G43" s="199">
        <f>'Own portfolio'!G43+'Managed portfolio'!G43</f>
        <v>60191</v>
      </c>
      <c r="H43" s="199">
        <f>'Own portfolio'!H43+'Managed portfolio'!H43</f>
        <v>0</v>
      </c>
      <c r="I43" s="199">
        <f>'Own portfolio'!I43+'Managed portfolio'!I43</f>
        <v>14616</v>
      </c>
      <c r="J43" s="199">
        <f>'Own portfolio'!J43+'Managed portfolio'!J43</f>
        <v>0</v>
      </c>
      <c r="K43" s="199">
        <f>'Own portfolio'!K43+'Managed portfolio'!K43</f>
        <v>146477</v>
      </c>
      <c r="L43" s="199">
        <f>'Own portfolio'!L43+'Managed portfolio'!L43</f>
        <v>15689</v>
      </c>
      <c r="M43" s="199">
        <f>'Own portfolio'!M43+'Managed portfolio'!M43</f>
        <v>0</v>
      </c>
      <c r="N43" s="199">
        <f>'Own portfolio'!N43+'Managed portfolio'!N43</f>
        <v>0</v>
      </c>
      <c r="O43" s="199">
        <f>'Own portfolio'!O43+'Managed portfolio'!O43</f>
        <v>28461</v>
      </c>
      <c r="P43" s="199">
        <f>'Own portfolio'!P43+'Managed portfolio'!P43</f>
        <v>33424</v>
      </c>
      <c r="Q43" s="199">
        <f>'Own portfolio'!Q43+'Managed portfolio'!Q43</f>
        <v>34618</v>
      </c>
      <c r="R43" s="199">
        <f>'Own portfolio'!R43+'Managed portfolio'!R43</f>
        <v>0</v>
      </c>
      <c r="S43" s="199">
        <f>'Own portfolio'!S43+'Managed portfolio'!S43</f>
        <v>0</v>
      </c>
      <c r="T43" s="199">
        <f>'Own portfolio'!T43+'Managed portfolio'!T43</f>
        <v>12541</v>
      </c>
      <c r="U43" s="199">
        <f>'Own portfolio'!U43+'Managed portfolio'!U43</f>
        <v>66230</v>
      </c>
      <c r="V43" s="199">
        <f>'Own portfolio'!V43+'Managed portfolio'!V43</f>
        <v>0</v>
      </c>
      <c r="W43" s="199">
        <f>'Own portfolio'!W43+'Managed portfolio'!W43</f>
        <v>260155</v>
      </c>
      <c r="X43" s="199">
        <f>'Own portfolio'!X43+'Managed portfolio'!X43</f>
        <v>0</v>
      </c>
      <c r="Y43" s="199">
        <f>'Own portfolio'!Y43+'Managed portfolio'!Y43</f>
        <v>0</v>
      </c>
    </row>
    <row r="44" spans="1:25" s="95" customFormat="1" ht="15.75">
      <c r="A44" s="49" t="s">
        <v>58</v>
      </c>
      <c r="B44" s="50" t="s">
        <v>15</v>
      </c>
      <c r="C44" s="164">
        <f>SUM(D44:Y44)</f>
        <v>164742</v>
      </c>
      <c r="D44" s="199">
        <f>'Own portfolio'!D44+'Managed portfolio'!D44</f>
        <v>0</v>
      </c>
      <c r="E44" s="199">
        <f>'Own portfolio'!E44+'Managed portfolio'!E44</f>
        <v>0</v>
      </c>
      <c r="F44" s="199">
        <f>'Own portfolio'!F44+'Managed portfolio'!F44</f>
        <v>0</v>
      </c>
      <c r="G44" s="199">
        <f>'Own portfolio'!G44+'Managed portfolio'!G44</f>
        <v>6979</v>
      </c>
      <c r="H44" s="199">
        <f>'Own portfolio'!H44+'Managed portfolio'!H44</f>
        <v>0</v>
      </c>
      <c r="I44" s="199">
        <f>'Own portfolio'!I44+'Managed portfolio'!I44</f>
        <v>25397</v>
      </c>
      <c r="J44" s="199">
        <f>'Own portfolio'!J44+'Managed portfolio'!J44</f>
        <v>0</v>
      </c>
      <c r="K44" s="199">
        <f>'Own portfolio'!K44+'Managed portfolio'!K44</f>
        <v>61751</v>
      </c>
      <c r="L44" s="199">
        <f>'Own portfolio'!L44+'Managed portfolio'!L44</f>
        <v>0</v>
      </c>
      <c r="M44" s="199">
        <f>'Own portfolio'!M44+'Managed portfolio'!M44</f>
        <v>0</v>
      </c>
      <c r="N44" s="199">
        <f>'Own portfolio'!N44+'Managed portfolio'!N44</f>
        <v>0</v>
      </c>
      <c r="O44" s="199">
        <f>'Own portfolio'!O44+'Managed portfolio'!O44</f>
        <v>16084</v>
      </c>
      <c r="P44" s="199">
        <f>'Own portfolio'!P44+'Managed portfolio'!P44</f>
        <v>0</v>
      </c>
      <c r="Q44" s="199">
        <f>'Own portfolio'!Q44+'Managed portfolio'!Q44</f>
        <v>0</v>
      </c>
      <c r="R44" s="199">
        <f>'Own portfolio'!R44+'Managed portfolio'!R44</f>
        <v>0</v>
      </c>
      <c r="S44" s="199">
        <f>'Own portfolio'!S44+'Managed portfolio'!S44</f>
        <v>0</v>
      </c>
      <c r="T44" s="199">
        <f>'Own portfolio'!T44+'Managed portfolio'!T44</f>
        <v>0</v>
      </c>
      <c r="U44" s="199">
        <f>'Own portfolio'!U44+'Managed portfolio'!U44</f>
        <v>28223</v>
      </c>
      <c r="V44" s="199">
        <f>'Own portfolio'!V44+'Managed portfolio'!V44</f>
        <v>0</v>
      </c>
      <c r="W44" s="199">
        <f>'Own portfolio'!W44+'Managed portfolio'!W44</f>
        <v>26308</v>
      </c>
      <c r="X44" s="199">
        <f>'Own portfolio'!X44+'Managed portfolio'!X44</f>
        <v>0</v>
      </c>
      <c r="Y44" s="199">
        <f>'Own portfolio'!Y44+'Managed portfolio'!Y44</f>
        <v>0</v>
      </c>
    </row>
    <row r="45" spans="1:25" s="95" customFormat="1" ht="15.75">
      <c r="A45" s="49" t="s">
        <v>59</v>
      </c>
      <c r="B45" s="50" t="s">
        <v>16</v>
      </c>
      <c r="C45" s="164">
        <f>SUM(D45:Y45)</f>
        <v>91667</v>
      </c>
      <c r="D45" s="199">
        <f>'Own portfolio'!D45+'Managed portfolio'!D45</f>
        <v>5614</v>
      </c>
      <c r="E45" s="199">
        <f>'Own portfolio'!E45+'Managed portfolio'!E45</f>
        <v>0</v>
      </c>
      <c r="F45" s="199">
        <f>'Own portfolio'!F45+'Managed portfolio'!F45</f>
        <v>0</v>
      </c>
      <c r="G45" s="199">
        <f>'Own portfolio'!G45+'Managed portfolio'!G45</f>
        <v>27641</v>
      </c>
      <c r="H45" s="199">
        <f>'Own portfolio'!H45+'Managed portfolio'!H45</f>
        <v>0</v>
      </c>
      <c r="I45" s="199">
        <f>'Own portfolio'!I45+'Managed portfolio'!I45</f>
        <v>6614</v>
      </c>
      <c r="J45" s="199">
        <f>'Own portfolio'!J45+'Managed portfolio'!J45</f>
        <v>0</v>
      </c>
      <c r="K45" s="199">
        <f>'Own portfolio'!K45+'Managed portfolio'!K45</f>
        <v>30596</v>
      </c>
      <c r="L45" s="199">
        <f>'Own portfolio'!L45+'Managed portfolio'!L45</f>
        <v>0</v>
      </c>
      <c r="M45" s="199">
        <f>'Own portfolio'!M45+'Managed portfolio'!M45</f>
        <v>4256</v>
      </c>
      <c r="N45" s="199">
        <f>'Own portfolio'!N45+'Managed portfolio'!N45</f>
        <v>0</v>
      </c>
      <c r="O45" s="199">
        <f>'Own portfolio'!O45+'Managed portfolio'!O45</f>
        <v>5750</v>
      </c>
      <c r="P45" s="199">
        <f>'Own portfolio'!P45+'Managed portfolio'!P45</f>
        <v>0</v>
      </c>
      <c r="Q45" s="199">
        <f>'Own portfolio'!Q45+'Managed portfolio'!Q45</f>
        <v>11196</v>
      </c>
      <c r="R45" s="199">
        <f>'Own portfolio'!R45+'Managed portfolio'!R45</f>
        <v>0</v>
      </c>
      <c r="S45" s="199">
        <f>'Own portfolio'!S45+'Managed portfolio'!S45</f>
        <v>0</v>
      </c>
      <c r="T45" s="199">
        <f>'Own portfolio'!T45+'Managed portfolio'!T45</f>
        <v>0</v>
      </c>
      <c r="U45" s="199">
        <f>'Own portfolio'!U45+'Managed portfolio'!U45</f>
        <v>0</v>
      </c>
      <c r="V45" s="199">
        <f>'Own portfolio'!V45+'Managed portfolio'!V45</f>
        <v>0</v>
      </c>
      <c r="W45" s="199">
        <f>'Own portfolio'!W45+'Managed portfolio'!W45</f>
        <v>0</v>
      </c>
      <c r="X45" s="199">
        <f>'Own portfolio'!X45+'Managed portfolio'!X45</f>
        <v>0</v>
      </c>
      <c r="Y45" s="199">
        <f>'Own portfolio'!Y45+'Managed portfolio'!Y45</f>
        <v>0</v>
      </c>
    </row>
    <row r="46" spans="1:25" s="95" customFormat="1" ht="15.75">
      <c r="A46" s="49" t="s">
        <v>60</v>
      </c>
      <c r="B46" s="98" t="s">
        <v>126</v>
      </c>
      <c r="C46" s="164">
        <f>SUM(D46:Y46)</f>
        <v>339414</v>
      </c>
      <c r="D46" s="199">
        <f>'Own portfolio'!D46+'Managed portfolio'!D46</f>
        <v>0</v>
      </c>
      <c r="E46" s="199">
        <f>'Own portfolio'!E46+'Managed portfolio'!E46</f>
        <v>0</v>
      </c>
      <c r="F46" s="199">
        <f>'Own portfolio'!F46+'Managed portfolio'!F46</f>
        <v>0</v>
      </c>
      <c r="G46" s="199">
        <f>'Own portfolio'!G46+'Managed portfolio'!G46</f>
        <v>0</v>
      </c>
      <c r="H46" s="199">
        <f>'Own portfolio'!H46+'Managed portfolio'!H46</f>
        <v>0</v>
      </c>
      <c r="I46" s="199">
        <f>'Own portfolio'!I46+'Managed portfolio'!I46</f>
        <v>102416</v>
      </c>
      <c r="J46" s="199">
        <f>'Own portfolio'!J46+'Managed portfolio'!J46</f>
        <v>25720</v>
      </c>
      <c r="K46" s="199">
        <f>'Own portfolio'!K46+'Managed portfolio'!K46</f>
        <v>18322</v>
      </c>
      <c r="L46" s="199">
        <f>'Own portfolio'!L46+'Managed portfolio'!L46</f>
        <v>0</v>
      </c>
      <c r="M46" s="199">
        <f>'Own portfolio'!M46+'Managed portfolio'!M46</f>
        <v>3797</v>
      </c>
      <c r="N46" s="199">
        <f>'Own portfolio'!N46+'Managed portfolio'!N46</f>
        <v>26337</v>
      </c>
      <c r="O46" s="199">
        <f>'Own portfolio'!O46+'Managed portfolio'!O46</f>
        <v>10657</v>
      </c>
      <c r="P46" s="199">
        <f>'Own portfolio'!P46+'Managed portfolio'!P46</f>
        <v>23126</v>
      </c>
      <c r="Q46" s="199">
        <f>'Own portfolio'!Q46+'Managed portfolio'!Q46</f>
        <v>6668</v>
      </c>
      <c r="R46" s="199">
        <f>'Own portfolio'!R46+'Managed portfolio'!R46</f>
        <v>0</v>
      </c>
      <c r="S46" s="199">
        <f>'Own portfolio'!S46+'Managed portfolio'!S46</f>
        <v>0</v>
      </c>
      <c r="T46" s="199">
        <f>'Own portfolio'!T46+'Managed portfolio'!T46</f>
        <v>47508</v>
      </c>
      <c r="U46" s="199">
        <f>'Own portfolio'!U46+'Managed portfolio'!U46</f>
        <v>65588</v>
      </c>
      <c r="V46" s="199">
        <f>'Own portfolio'!V46+'Managed portfolio'!V46</f>
        <v>0</v>
      </c>
      <c r="W46" s="199">
        <f>'Own portfolio'!W46+'Managed portfolio'!W46</f>
        <v>9275</v>
      </c>
      <c r="X46" s="199">
        <f>'Own portfolio'!X46+'Managed portfolio'!X46</f>
        <v>0</v>
      </c>
      <c r="Y46" s="199">
        <f>'Own portfolio'!Y46+'Managed portfolio'!Y46</f>
        <v>0</v>
      </c>
    </row>
    <row r="47" spans="1:25" s="95" customFormat="1" ht="15.75">
      <c r="A47" s="49" t="s">
        <v>61</v>
      </c>
      <c r="B47" s="98" t="s">
        <v>127</v>
      </c>
      <c r="C47" s="164">
        <f>SUM(D47:Y47)</f>
        <v>893220</v>
      </c>
      <c r="D47" s="199">
        <f>'Own portfolio'!D47+'Managed portfolio'!D47</f>
        <v>28322</v>
      </c>
      <c r="E47" s="199">
        <f>'Own portfolio'!E47+'Managed portfolio'!E47</f>
        <v>0</v>
      </c>
      <c r="F47" s="199">
        <f>'Own portfolio'!F47+'Managed portfolio'!F47</f>
        <v>0</v>
      </c>
      <c r="G47" s="199">
        <f>'Own portfolio'!G47+'Managed portfolio'!G47</f>
        <v>19959</v>
      </c>
      <c r="H47" s="199">
        <f>'Own portfolio'!H47+'Managed portfolio'!H47</f>
        <v>11770</v>
      </c>
      <c r="I47" s="199">
        <f>'Own portfolio'!I47+'Managed portfolio'!I47</f>
        <v>42428</v>
      </c>
      <c r="J47" s="199">
        <f>'Own portfolio'!J47+'Managed portfolio'!J47</f>
        <v>243513</v>
      </c>
      <c r="K47" s="199">
        <f>'Own portfolio'!K47+'Managed portfolio'!K47</f>
        <v>31913</v>
      </c>
      <c r="L47" s="199">
        <f>'Own portfolio'!L47+'Managed portfolio'!L47</f>
        <v>28327</v>
      </c>
      <c r="M47" s="199">
        <f>'Own portfolio'!M47+'Managed portfolio'!M47</f>
        <v>115323</v>
      </c>
      <c r="N47" s="199">
        <f>'Own portfolio'!N47+'Managed portfolio'!N47</f>
        <v>1898</v>
      </c>
      <c r="O47" s="199">
        <f>'Own portfolio'!O47+'Managed portfolio'!O47</f>
        <v>0</v>
      </c>
      <c r="P47" s="199">
        <f>'Own portfolio'!P47+'Managed portfolio'!P47</f>
        <v>76259</v>
      </c>
      <c r="Q47" s="199">
        <f>'Own portfolio'!Q47+'Managed portfolio'!Q47</f>
        <v>32984</v>
      </c>
      <c r="R47" s="199">
        <f>'Own portfolio'!R47+'Managed portfolio'!R47</f>
        <v>67604</v>
      </c>
      <c r="S47" s="199">
        <f>'Own portfolio'!S47+'Managed portfolio'!S47</f>
        <v>0</v>
      </c>
      <c r="T47" s="199">
        <f>'Own portfolio'!T47+'Managed portfolio'!T47</f>
        <v>80277</v>
      </c>
      <c r="U47" s="199">
        <f>'Own portfolio'!U47+'Managed portfolio'!U47</f>
        <v>90963</v>
      </c>
      <c r="V47" s="199">
        <f>'Own portfolio'!V47+'Managed portfolio'!V47</f>
        <v>0</v>
      </c>
      <c r="W47" s="199">
        <f>'Own portfolio'!W47+'Managed portfolio'!W47</f>
        <v>21680</v>
      </c>
      <c r="X47" s="199">
        <f>'Own portfolio'!X47+'Managed portfolio'!X47</f>
        <v>0</v>
      </c>
      <c r="Y47" s="199">
        <f>'Own portfolio'!Y47+'Managed portfolio'!Y47</f>
        <v>0</v>
      </c>
    </row>
    <row r="48" spans="1:25" s="95" customFormat="1" ht="17.25" thickBot="1">
      <c r="A48" s="49" t="s">
        <v>69</v>
      </c>
      <c r="B48" s="99" t="s">
        <v>3</v>
      </c>
      <c r="C48" s="189">
        <f>SUM(C43:C47)</f>
        <v>2252061</v>
      </c>
      <c r="D48" s="83">
        <f t="shared" ref="D48:W48" si="16">SUM(D43:D47)</f>
        <v>124552</v>
      </c>
      <c r="E48" s="83">
        <f>SUM(E43:E47)</f>
        <v>0</v>
      </c>
      <c r="F48" s="197">
        <f>SUM(F43:F47)</f>
        <v>0</v>
      </c>
      <c r="G48" s="197">
        <f>SUM(G43:G47)</f>
        <v>114770</v>
      </c>
      <c r="H48" s="83">
        <f t="shared" ref="H48" si="17">SUM(H43:H47)</f>
        <v>11770</v>
      </c>
      <c r="I48" s="83">
        <f t="shared" si="16"/>
        <v>191471</v>
      </c>
      <c r="J48" s="82">
        <f t="shared" si="16"/>
        <v>269233</v>
      </c>
      <c r="K48" s="82">
        <f t="shared" si="16"/>
        <v>289059</v>
      </c>
      <c r="L48" s="82">
        <f t="shared" si="16"/>
        <v>44016</v>
      </c>
      <c r="M48" s="183">
        <f t="shared" si="16"/>
        <v>123376</v>
      </c>
      <c r="N48" s="183">
        <f>SUM(N43:N47)</f>
        <v>28235</v>
      </c>
      <c r="O48" s="82">
        <f t="shared" si="16"/>
        <v>60952</v>
      </c>
      <c r="P48" s="192">
        <f>SUM(P43:P47)</f>
        <v>132809</v>
      </c>
      <c r="Q48" s="82">
        <f t="shared" si="16"/>
        <v>85466</v>
      </c>
      <c r="R48" s="82">
        <f t="shared" si="16"/>
        <v>67604</v>
      </c>
      <c r="S48" s="82">
        <f t="shared" si="16"/>
        <v>0</v>
      </c>
      <c r="T48" s="82">
        <f t="shared" si="16"/>
        <v>140326</v>
      </c>
      <c r="U48" s="82">
        <f t="shared" si="16"/>
        <v>251004</v>
      </c>
      <c r="V48" s="82">
        <f t="shared" si="16"/>
        <v>0</v>
      </c>
      <c r="W48" s="183">
        <f t="shared" si="16"/>
        <v>317418</v>
      </c>
      <c r="X48" s="83">
        <f>SUM(X43:X47)</f>
        <v>0</v>
      </c>
      <c r="Y48" s="183">
        <f>SUM(Y43:Y47)</f>
        <v>0</v>
      </c>
    </row>
    <row r="49" spans="1:25" ht="17.25" thickBot="1">
      <c r="A49" s="19" t="s">
        <v>43</v>
      </c>
      <c r="B49" s="35" t="s">
        <v>30</v>
      </c>
      <c r="C49" s="74"/>
      <c r="D49" s="43"/>
      <c r="E49" s="43"/>
      <c r="F49" s="18"/>
      <c r="G49" s="18"/>
      <c r="H49" s="43"/>
      <c r="I49" s="43"/>
      <c r="J49" s="78"/>
      <c r="K49" s="78"/>
      <c r="L49" s="78"/>
      <c r="M49" s="18"/>
      <c r="N49" s="18"/>
      <c r="O49" s="78"/>
      <c r="P49" s="78"/>
      <c r="Q49" s="78"/>
      <c r="R49" s="78"/>
      <c r="S49" s="78"/>
      <c r="T49" s="78"/>
      <c r="U49" s="78"/>
      <c r="V49" s="78"/>
      <c r="W49" s="18"/>
      <c r="X49" s="43"/>
      <c r="Y49" s="18"/>
    </row>
    <row r="50" spans="1:25" s="200" customFormat="1" ht="15.75">
      <c r="A50" s="28" t="s">
        <v>62</v>
      </c>
      <c r="B50" s="88" t="s">
        <v>14</v>
      </c>
      <c r="C50" s="76">
        <f>C43/C$13%</f>
        <v>0.19948857929857439</v>
      </c>
      <c r="D50" s="76">
        <f>D43/D$13%</f>
        <v>0.91200614176997397</v>
      </c>
      <c r="E50" s="76">
        <f>E43/E$13%</f>
        <v>0</v>
      </c>
      <c r="F50" s="76">
        <f t="shared" ref="F50:W50" si="18">F43/F$13%</f>
        <v>0</v>
      </c>
      <c r="G50" s="76">
        <f t="shared" si="18"/>
        <v>0.18854101281521951</v>
      </c>
      <c r="H50" s="76">
        <f t="shared" ref="H50" si="19">H43/H$13%</f>
        <v>0</v>
      </c>
      <c r="I50" s="76">
        <f t="shared" si="18"/>
        <v>0.14163905144474545</v>
      </c>
      <c r="J50" s="76">
        <f>J43/J$13%</f>
        <v>0</v>
      </c>
      <c r="K50" s="76">
        <f t="shared" si="18"/>
        <v>1.0852175495303642</v>
      </c>
      <c r="L50" s="76">
        <f t="shared" si="18"/>
        <v>9.9390518009011983E-2</v>
      </c>
      <c r="M50" s="76">
        <f t="shared" si="18"/>
        <v>0</v>
      </c>
      <c r="N50" s="76">
        <f t="shared" si="18"/>
        <v>0</v>
      </c>
      <c r="O50" s="76">
        <f t="shared" si="18"/>
        <v>0.11509533489624557</v>
      </c>
      <c r="P50" s="76">
        <f t="shared" si="18"/>
        <v>0.17130986235141851</v>
      </c>
      <c r="Q50" s="76">
        <f t="shared" si="18"/>
        <v>9.821191781678465E-2</v>
      </c>
      <c r="R50" s="76">
        <f t="shared" si="18"/>
        <v>0</v>
      </c>
      <c r="S50" s="76">
        <f t="shared" si="18"/>
        <v>0</v>
      </c>
      <c r="T50" s="76">
        <f t="shared" si="18"/>
        <v>0.36845674180939558</v>
      </c>
      <c r="U50" s="76">
        <f t="shared" si="18"/>
        <v>0.43423243859902177</v>
      </c>
      <c r="V50" s="76">
        <f t="shared" si="18"/>
        <v>0</v>
      </c>
      <c r="W50" s="76">
        <f t="shared" si="18"/>
        <v>1.4399044738740541</v>
      </c>
      <c r="X50" s="76">
        <f t="shared" ref="X50:Y54" si="20">X43/X$13%</f>
        <v>0</v>
      </c>
      <c r="Y50" s="76">
        <f t="shared" si="20"/>
        <v>0</v>
      </c>
    </row>
    <row r="51" spans="1:25" s="200" customFormat="1" ht="15.75">
      <c r="A51" s="28" t="s">
        <v>63</v>
      </c>
      <c r="B51" s="88" t="s">
        <v>15</v>
      </c>
      <c r="C51" s="76">
        <f t="shared" ref="C51:D54" si="21">C44/C$13%</f>
        <v>4.3071261137752635E-2</v>
      </c>
      <c r="D51" s="76">
        <f t="shared" si="21"/>
        <v>0</v>
      </c>
      <c r="E51" s="76">
        <f t="shared" ref="E51:W51" si="22">E44/E$13%</f>
        <v>0</v>
      </c>
      <c r="F51" s="76">
        <f t="shared" si="22"/>
        <v>0</v>
      </c>
      <c r="G51" s="76">
        <f t="shared" si="22"/>
        <v>2.1860871699048313E-2</v>
      </c>
      <c r="H51" s="76">
        <f t="shared" ref="H51" si="23">H44/H$13%</f>
        <v>0</v>
      </c>
      <c r="I51" s="76">
        <f t="shared" si="22"/>
        <v>0.24611432604968531</v>
      </c>
      <c r="J51" s="76">
        <f t="shared" si="22"/>
        <v>0</v>
      </c>
      <c r="K51" s="76">
        <f t="shared" si="22"/>
        <v>0.45750028264539494</v>
      </c>
      <c r="L51" s="76">
        <f t="shared" si="22"/>
        <v>0</v>
      </c>
      <c r="M51" s="76">
        <f t="shared" si="22"/>
        <v>0</v>
      </c>
      <c r="N51" s="76">
        <f t="shared" si="22"/>
        <v>0</v>
      </c>
      <c r="O51" s="76">
        <f t="shared" si="22"/>
        <v>6.504315963849526E-2</v>
      </c>
      <c r="P51" s="76">
        <f t="shared" si="22"/>
        <v>0</v>
      </c>
      <c r="Q51" s="76">
        <f t="shared" si="22"/>
        <v>0</v>
      </c>
      <c r="R51" s="76">
        <f t="shared" si="22"/>
        <v>0</v>
      </c>
      <c r="S51" s="76">
        <f t="shared" si="22"/>
        <v>0</v>
      </c>
      <c r="T51" s="76">
        <f t="shared" si="22"/>
        <v>0</v>
      </c>
      <c r="U51" s="76">
        <f t="shared" si="22"/>
        <v>0.18504215785263764</v>
      </c>
      <c r="V51" s="76">
        <f t="shared" si="22"/>
        <v>0</v>
      </c>
      <c r="W51" s="76">
        <f t="shared" si="22"/>
        <v>0.14560937479071559</v>
      </c>
      <c r="X51" s="76">
        <f t="shared" si="20"/>
        <v>0</v>
      </c>
      <c r="Y51" s="76">
        <f t="shared" si="20"/>
        <v>0</v>
      </c>
    </row>
    <row r="52" spans="1:25" s="200" customFormat="1" ht="15.75">
      <c r="A52" s="28" t="s">
        <v>64</v>
      </c>
      <c r="B52" s="88" t="s">
        <v>16</v>
      </c>
      <c r="C52" s="76">
        <f t="shared" si="21"/>
        <v>2.3966039593512106E-2</v>
      </c>
      <c r="D52" s="76">
        <f t="shared" si="21"/>
        <v>5.6502190340520807E-2</v>
      </c>
      <c r="E52" s="76">
        <f t="shared" ref="E52:W52" si="24">E45/E$13%</f>
        <v>0</v>
      </c>
      <c r="F52" s="76">
        <f t="shared" si="24"/>
        <v>0</v>
      </c>
      <c r="G52" s="76">
        <f t="shared" si="24"/>
        <v>8.658208262407141E-2</v>
      </c>
      <c r="H52" s="76">
        <f t="shared" ref="H52" si="25">H45/H$13%</f>
        <v>0</v>
      </c>
      <c r="I52" s="76">
        <f t="shared" si="24"/>
        <v>6.4094190356838152E-2</v>
      </c>
      <c r="J52" s="76">
        <f t="shared" si="24"/>
        <v>0</v>
      </c>
      <c r="K52" s="76">
        <f t="shared" si="24"/>
        <v>0.2266793841042008</v>
      </c>
      <c r="L52" s="76">
        <f t="shared" si="24"/>
        <v>0</v>
      </c>
      <c r="M52" s="76">
        <f t="shared" si="24"/>
        <v>3.4496174296459605</v>
      </c>
      <c r="N52" s="76">
        <f t="shared" si="24"/>
        <v>0</v>
      </c>
      <c r="O52" s="76">
        <f t="shared" si="24"/>
        <v>2.3252808251762482E-2</v>
      </c>
      <c r="P52" s="76">
        <f t="shared" si="24"/>
        <v>0</v>
      </c>
      <c r="Q52" s="76">
        <f t="shared" si="24"/>
        <v>3.1763262807693135E-2</v>
      </c>
      <c r="R52" s="76">
        <f t="shared" si="24"/>
        <v>0</v>
      </c>
      <c r="S52" s="76">
        <f t="shared" si="24"/>
        <v>0</v>
      </c>
      <c r="T52" s="76">
        <f t="shared" si="24"/>
        <v>0</v>
      </c>
      <c r="U52" s="76">
        <f t="shared" si="24"/>
        <v>0</v>
      </c>
      <c r="V52" s="76">
        <f t="shared" si="24"/>
        <v>0</v>
      </c>
      <c r="W52" s="76">
        <f t="shared" si="24"/>
        <v>0</v>
      </c>
      <c r="X52" s="76">
        <f t="shared" si="20"/>
        <v>0</v>
      </c>
      <c r="Y52" s="76">
        <f t="shared" si="20"/>
        <v>0</v>
      </c>
    </row>
    <row r="53" spans="1:25" s="200" customFormat="1" ht="15.75">
      <c r="A53" s="28" t="s">
        <v>65</v>
      </c>
      <c r="B53" s="98" t="s">
        <v>126</v>
      </c>
      <c r="C53" s="76">
        <f t="shared" si="21"/>
        <v>8.8738688542139676E-2</v>
      </c>
      <c r="D53" s="76">
        <f t="shared" si="21"/>
        <v>0</v>
      </c>
      <c r="E53" s="76">
        <f t="shared" ref="E53:W53" si="26">E46/E$13%</f>
        <v>0</v>
      </c>
      <c r="F53" s="76">
        <f t="shared" si="26"/>
        <v>0</v>
      </c>
      <c r="G53" s="76">
        <f t="shared" si="26"/>
        <v>0</v>
      </c>
      <c r="H53" s="76">
        <f t="shared" ref="H53" si="27">H46/H$13%</f>
        <v>0</v>
      </c>
      <c r="I53" s="76">
        <f t="shared" si="26"/>
        <v>0.99248119134955193</v>
      </c>
      <c r="J53" s="76">
        <f t="shared" si="26"/>
        <v>0.18594114341079387</v>
      </c>
      <c r="K53" s="76">
        <f t="shared" si="26"/>
        <v>0.13574387748585329</v>
      </c>
      <c r="L53" s="76">
        <f t="shared" si="26"/>
        <v>0</v>
      </c>
      <c r="M53" s="76">
        <f t="shared" si="26"/>
        <v>3.0775839709505899</v>
      </c>
      <c r="N53" s="76">
        <f t="shared" si="26"/>
        <v>0.26730147002106991</v>
      </c>
      <c r="O53" s="76">
        <f t="shared" si="26"/>
        <v>4.3096552615483959E-2</v>
      </c>
      <c r="P53" s="76">
        <f t="shared" si="26"/>
        <v>0.11852895753766469</v>
      </c>
      <c r="Q53" s="76">
        <f t="shared" si="26"/>
        <v>1.8917241550705413E-2</v>
      </c>
      <c r="R53" s="76">
        <f t="shared" si="26"/>
        <v>0</v>
      </c>
      <c r="S53" s="76">
        <f t="shared" si="26"/>
        <v>0</v>
      </c>
      <c r="T53" s="76">
        <f t="shared" si="26"/>
        <v>1.3957932293980355</v>
      </c>
      <c r="U53" s="76">
        <f t="shared" si="26"/>
        <v>0.43002320976645991</v>
      </c>
      <c r="V53" s="76">
        <f t="shared" si="26"/>
        <v>0</v>
      </c>
      <c r="W53" s="76">
        <f t="shared" si="26"/>
        <v>5.1335219369921206E-2</v>
      </c>
      <c r="X53" s="76">
        <f t="shared" si="20"/>
        <v>0</v>
      </c>
      <c r="Y53" s="76">
        <f t="shared" si="20"/>
        <v>0</v>
      </c>
    </row>
    <row r="54" spans="1:25" s="200" customFormat="1" ht="16.5" thickBot="1">
      <c r="A54" s="28" t="s">
        <v>66</v>
      </c>
      <c r="B54" s="98" t="s">
        <v>127</v>
      </c>
      <c r="C54" s="76">
        <f t="shared" si="21"/>
        <v>0.23352946955520396</v>
      </c>
      <c r="D54" s="76">
        <f t="shared" si="21"/>
        <v>0.28504720962312619</v>
      </c>
      <c r="E54" s="76">
        <f>E47/E$13%</f>
        <v>0</v>
      </c>
      <c r="F54" s="76">
        <f t="shared" ref="F54:W54" si="28">F47/F$13%</f>
        <v>0</v>
      </c>
      <c r="G54" s="76">
        <f>G47/G$13%</f>
        <v>6.251914862319892E-2</v>
      </c>
      <c r="H54" s="76">
        <f>H47/H$13%</f>
        <v>4.9062614358722244E-2</v>
      </c>
      <c r="I54" s="76">
        <f>I47/I$13%</f>
        <v>0.4111563816842953</v>
      </c>
      <c r="J54" s="76">
        <f t="shared" si="28"/>
        <v>1.7604621172392165</v>
      </c>
      <c r="K54" s="76">
        <f t="shared" si="28"/>
        <v>0.23643676248259118</v>
      </c>
      <c r="L54" s="76">
        <f t="shared" si="28"/>
        <v>0.17945281430564616</v>
      </c>
      <c r="M54" s="76">
        <f t="shared" si="28"/>
        <v>93.472798599403447</v>
      </c>
      <c r="N54" s="76">
        <f t="shared" si="28"/>
        <v>1.9263324983862653E-2</v>
      </c>
      <c r="O54" s="76">
        <f t="shared" si="28"/>
        <v>0</v>
      </c>
      <c r="P54" s="76">
        <f t="shared" si="28"/>
        <v>0.39085443971567813</v>
      </c>
      <c r="Q54" s="76">
        <f t="shared" si="28"/>
        <v>9.3576229050460008E-2</v>
      </c>
      <c r="R54" s="76">
        <f t="shared" si="28"/>
        <v>0.39130046978167016</v>
      </c>
      <c r="S54" s="76">
        <f t="shared" si="28"/>
        <v>0</v>
      </c>
      <c r="T54" s="76">
        <f t="shared" si="28"/>
        <v>2.3585520980968702</v>
      </c>
      <c r="U54" s="76">
        <f t="shared" si="28"/>
        <v>0.59639265155190724</v>
      </c>
      <c r="V54" s="76">
        <f t="shared" si="28"/>
        <v>0</v>
      </c>
      <c r="W54" s="76">
        <f t="shared" si="28"/>
        <v>0.11999434565389669</v>
      </c>
      <c r="X54" s="76">
        <f t="shared" si="20"/>
        <v>0</v>
      </c>
      <c r="Y54" s="76">
        <f t="shared" si="20"/>
        <v>0</v>
      </c>
    </row>
    <row r="55" spans="1:25" ht="17.25" thickBot="1">
      <c r="A55" s="15">
        <v>6</v>
      </c>
      <c r="B55" s="35" t="s">
        <v>39</v>
      </c>
      <c r="C55" s="74"/>
      <c r="D55" s="43"/>
      <c r="E55" s="43"/>
      <c r="F55" s="18"/>
      <c r="G55" s="18"/>
      <c r="H55" s="43"/>
      <c r="I55" s="43"/>
      <c r="J55" s="78"/>
      <c r="K55" s="78"/>
      <c r="L55" s="78"/>
      <c r="M55" s="18"/>
      <c r="N55" s="18"/>
      <c r="O55" s="78"/>
      <c r="P55" s="78"/>
      <c r="Q55" s="78"/>
      <c r="R55" s="78"/>
      <c r="S55" s="78"/>
      <c r="T55" s="78"/>
      <c r="U55" s="78"/>
      <c r="V55" s="78"/>
      <c r="W55" s="18"/>
      <c r="X55" s="43"/>
      <c r="Y55" s="18"/>
    </row>
    <row r="56" spans="1:25" s="95" customFormat="1" ht="15.75">
      <c r="A56" s="202" t="s">
        <v>70</v>
      </c>
      <c r="B56" s="100" t="s">
        <v>31</v>
      </c>
      <c r="C56" s="164">
        <f>SUM(D56:Y56)</f>
        <v>14390</v>
      </c>
      <c r="D56" s="85">
        <f>'Own portfolio'!D56+'Managed portfolio'!D56</f>
        <v>412</v>
      </c>
      <c r="E56" s="85">
        <f>'Own portfolio'!E56+'Managed portfolio'!E56</f>
        <v>1091</v>
      </c>
      <c r="F56" s="85">
        <f>'Own portfolio'!F56+'Managed portfolio'!F56</f>
        <v>620</v>
      </c>
      <c r="G56" s="85">
        <f>'Own portfolio'!G56+'Managed portfolio'!G56</f>
        <v>1150</v>
      </c>
      <c r="H56" s="85">
        <f>'Own portfolio'!H56+'Managed portfolio'!H56</f>
        <v>882</v>
      </c>
      <c r="I56" s="85">
        <f>'Own portfolio'!I56+'Managed portfolio'!I56</f>
        <v>331</v>
      </c>
      <c r="J56" s="85">
        <f>'Own portfolio'!J56+'Managed portfolio'!J56</f>
        <v>567</v>
      </c>
      <c r="K56" s="85">
        <f>'Own portfolio'!K56+'Managed portfolio'!K56</f>
        <v>435</v>
      </c>
      <c r="L56" s="85">
        <f>'Own portfolio'!L56+'Managed portfolio'!L56</f>
        <v>698</v>
      </c>
      <c r="M56" s="85">
        <f>'Own portfolio'!M56+'Managed portfolio'!M56</f>
        <v>0</v>
      </c>
      <c r="N56" s="85">
        <f>'Own portfolio'!N56+'Managed portfolio'!N56</f>
        <v>379</v>
      </c>
      <c r="O56" s="85">
        <f>'Own portfolio'!O56+'Managed portfolio'!O56</f>
        <v>915</v>
      </c>
      <c r="P56" s="85">
        <f>'Own portfolio'!P56+'Managed portfolio'!P56</f>
        <v>778</v>
      </c>
      <c r="Q56" s="85">
        <f>'Own portfolio'!Q56+'Managed portfolio'!Q56</f>
        <v>1336</v>
      </c>
      <c r="R56" s="85">
        <f>'Own portfolio'!R56+'Managed portfolio'!R56</f>
        <v>625</v>
      </c>
      <c r="S56" s="85">
        <f>'Own portfolio'!S56+'Managed portfolio'!S56</f>
        <v>417</v>
      </c>
      <c r="T56" s="85">
        <f>'Own portfolio'!T56+'Managed portfolio'!T56</f>
        <v>81</v>
      </c>
      <c r="U56" s="85">
        <f>'Own portfolio'!U56+'Managed portfolio'!U56</f>
        <v>560</v>
      </c>
      <c r="V56" s="85">
        <f>'Own portfolio'!V56+'Managed portfolio'!V56</f>
        <v>1089</v>
      </c>
      <c r="W56" s="85">
        <f>'Own portfolio'!W56+'Managed portfolio'!W56</f>
        <v>617</v>
      </c>
      <c r="X56" s="85">
        <f>'Own portfolio'!X56+'Managed portfolio'!X56</f>
        <v>740</v>
      </c>
      <c r="Y56" s="85">
        <f>'Own portfolio'!Y56+'Managed portfolio'!Y56</f>
        <v>667</v>
      </c>
    </row>
    <row r="57" spans="1:25" s="95" customFormat="1" ht="16.5" thickBot="1">
      <c r="A57" s="202" t="s">
        <v>71</v>
      </c>
      <c r="B57" s="101" t="s">
        <v>19</v>
      </c>
      <c r="C57" s="164">
        <f>SUM(D57:Y57)</f>
        <v>339256000</v>
      </c>
      <c r="D57" s="85">
        <f>'Own portfolio'!D57+'Managed portfolio'!D57</f>
        <v>8830000</v>
      </c>
      <c r="E57" s="85">
        <f>'Own portfolio'!E57+'Managed portfolio'!E57</f>
        <v>29625000</v>
      </c>
      <c r="F57" s="85">
        <f>'Own portfolio'!F57+'Managed portfolio'!F57</f>
        <v>15660000</v>
      </c>
      <c r="G57" s="85">
        <f>'Own portfolio'!G57+'Managed portfolio'!G57</f>
        <v>26900000</v>
      </c>
      <c r="H57" s="85">
        <f>'Own portfolio'!H57+'Managed portfolio'!H57</f>
        <v>23100000</v>
      </c>
      <c r="I57" s="85">
        <f>'Own portfolio'!I57+'Managed portfolio'!I57</f>
        <v>7590000</v>
      </c>
      <c r="J57" s="85">
        <f>'Own portfolio'!J57+'Managed portfolio'!J57</f>
        <v>12385000</v>
      </c>
      <c r="K57" s="85">
        <f>'Own portfolio'!K57+'Managed portfolio'!K57</f>
        <v>10302000</v>
      </c>
      <c r="L57" s="85">
        <f>'Own portfolio'!L57+'Managed portfolio'!L57</f>
        <v>15786000</v>
      </c>
      <c r="M57" s="85">
        <f>'Own portfolio'!M57+'Managed portfolio'!M57</f>
        <v>0</v>
      </c>
      <c r="N57" s="85">
        <f>'Own portfolio'!N57+'Managed portfolio'!N57</f>
        <v>9182000</v>
      </c>
      <c r="O57" s="85">
        <f>'Own portfolio'!O57+'Managed portfolio'!O57</f>
        <v>22585000</v>
      </c>
      <c r="P57" s="85">
        <f>'Own portfolio'!P57+'Managed portfolio'!P57</f>
        <v>17944000</v>
      </c>
      <c r="Q57" s="85">
        <f>'Own portfolio'!Q57+'Managed portfolio'!Q57</f>
        <v>32158000</v>
      </c>
      <c r="R57" s="85">
        <f>'Own portfolio'!R57+'Managed portfolio'!R57</f>
        <v>15133000</v>
      </c>
      <c r="S57" s="85">
        <f>'Own portfolio'!S57+'Managed portfolio'!S57</f>
        <v>7624000</v>
      </c>
      <c r="T57" s="85">
        <f>'Own portfolio'!T57+'Managed portfolio'!T57</f>
        <v>1970000</v>
      </c>
      <c r="U57" s="85">
        <f>'Own portfolio'!U57+'Managed portfolio'!U57</f>
        <v>13986000</v>
      </c>
      <c r="V57" s="85">
        <f>'Own portfolio'!V57+'Managed portfolio'!V57</f>
        <v>21824000</v>
      </c>
      <c r="W57" s="85">
        <f>'Own portfolio'!W57+'Managed portfolio'!W57</f>
        <v>14435000</v>
      </c>
      <c r="X57" s="85">
        <f>'Own portfolio'!X57+'Managed portfolio'!X57</f>
        <v>18300000</v>
      </c>
      <c r="Y57" s="85">
        <f>'Own portfolio'!Y57+'Managed portfolio'!Y57</f>
        <v>13937000</v>
      </c>
    </row>
    <row r="58" spans="1:25" ht="17.25" thickBot="1">
      <c r="A58" s="15">
        <v>7</v>
      </c>
      <c r="B58" s="12" t="s">
        <v>44</v>
      </c>
      <c r="C58" s="74"/>
      <c r="D58" s="43"/>
      <c r="E58" s="43"/>
      <c r="F58" s="18"/>
      <c r="G58" s="18"/>
      <c r="H58" s="43"/>
      <c r="I58" s="43"/>
      <c r="J58" s="78"/>
      <c r="K58" s="78"/>
      <c r="L58" s="78"/>
      <c r="M58" s="18"/>
      <c r="N58" s="18"/>
      <c r="O58" s="78"/>
      <c r="P58" s="78"/>
      <c r="Q58" s="78"/>
      <c r="R58" s="78"/>
      <c r="S58" s="78"/>
      <c r="T58" s="78"/>
      <c r="U58" s="78"/>
      <c r="V58" s="78"/>
      <c r="W58" s="18"/>
      <c r="X58" s="43"/>
      <c r="Y58" s="18"/>
    </row>
    <row r="59" spans="1:25" s="95" customFormat="1" ht="15.75">
      <c r="A59" s="49">
        <v>7.1</v>
      </c>
      <c r="B59" s="100" t="s">
        <v>45</v>
      </c>
      <c r="C59" s="164">
        <f>SUM(D59:Y59)</f>
        <v>213637927</v>
      </c>
      <c r="D59" s="199">
        <f>'Own portfolio'!D59+'Managed portfolio'!D59</f>
        <v>3429909</v>
      </c>
      <c r="E59" s="199">
        <f>'Own portfolio'!E59+'Managed portfolio'!E59</f>
        <v>32247486</v>
      </c>
      <c r="F59" s="199">
        <f>'Own portfolio'!F59+'Managed portfolio'!F59</f>
        <v>16005228</v>
      </c>
      <c r="G59" s="199">
        <f>'Own portfolio'!G59+'Managed portfolio'!G59</f>
        <v>31793180</v>
      </c>
      <c r="H59" s="199">
        <f>'Own portfolio'!H59+'Managed portfolio'!H59</f>
        <v>1607968</v>
      </c>
      <c r="I59" s="199">
        <f>'Own portfolio'!I59+'Managed portfolio'!I59</f>
        <v>10103503</v>
      </c>
      <c r="J59" s="199">
        <f>'Own portfolio'!J59+'Managed portfolio'!J59</f>
        <v>1813895</v>
      </c>
      <c r="K59" s="199">
        <f>'Own portfolio'!K59+'Managed portfolio'!K59</f>
        <v>4287165</v>
      </c>
      <c r="L59" s="199">
        <f>'Own portfolio'!L59+'Managed portfolio'!L59</f>
        <v>6888918</v>
      </c>
      <c r="M59" s="199">
        <f>'Own portfolio'!M59+'Managed portfolio'!M59</f>
        <v>26004</v>
      </c>
      <c r="N59" s="199">
        <f>'Own portfolio'!N59+'Managed portfolio'!N59</f>
        <v>862889</v>
      </c>
      <c r="O59" s="199">
        <f>'Own portfolio'!O59+'Managed portfolio'!O59</f>
        <v>2032713</v>
      </c>
      <c r="P59" s="199">
        <f>'Own portfolio'!P59+'Managed portfolio'!P59</f>
        <v>2006962</v>
      </c>
      <c r="Q59" s="199">
        <f>'Own portfolio'!Q59+'Managed portfolio'!Q59</f>
        <v>1202750</v>
      </c>
      <c r="R59" s="199">
        <f>'Own portfolio'!R59+'Managed portfolio'!R59</f>
        <v>12375076</v>
      </c>
      <c r="S59" s="199">
        <f>'Own portfolio'!S59+'Managed portfolio'!S59</f>
        <v>3682119</v>
      </c>
      <c r="T59" s="199">
        <f>'Own portfolio'!T59+'Managed portfolio'!T59</f>
        <v>1518039</v>
      </c>
      <c r="U59" s="199">
        <f>'Own portfolio'!U59+'Managed portfolio'!U59</f>
        <v>14606639</v>
      </c>
      <c r="V59" s="199">
        <f>'Own portfolio'!V59+'Managed portfolio'!V59</f>
        <v>19314330</v>
      </c>
      <c r="W59" s="199">
        <f>'Own portfolio'!W59+'Managed portfolio'!W59</f>
        <v>17876664</v>
      </c>
      <c r="X59" s="199">
        <f>'Own portfolio'!X59+'Managed portfolio'!X59</f>
        <v>15438519</v>
      </c>
      <c r="Y59" s="199">
        <f>'Own portfolio'!Y59+'Managed portfolio'!Y59</f>
        <v>14517971</v>
      </c>
    </row>
    <row r="60" spans="1:25" s="95" customFormat="1" ht="15.75">
      <c r="A60" s="49">
        <v>7.2</v>
      </c>
      <c r="B60" s="50" t="s">
        <v>46</v>
      </c>
      <c r="C60" s="164">
        <f>SUM(D60:Y60)</f>
        <v>168849132</v>
      </c>
      <c r="D60" s="199">
        <f>'Own portfolio'!D60+'Managed portfolio'!D60</f>
        <v>6505989</v>
      </c>
      <c r="E60" s="199">
        <f>'Own portfolio'!E60+'Managed portfolio'!E60</f>
        <v>197215</v>
      </c>
      <c r="F60" s="199">
        <f>'Own portfolio'!F60+'Managed portfolio'!F60</f>
        <v>31778</v>
      </c>
      <c r="G60" s="199">
        <f>'Own portfolio'!G60+'Managed portfolio'!G60</f>
        <v>131439</v>
      </c>
      <c r="H60" s="199">
        <f>'Own portfolio'!H60+'Managed portfolio'!H60</f>
        <v>22381785</v>
      </c>
      <c r="I60" s="199">
        <f>'Own portfolio'!I60+'Managed portfolio'!I60</f>
        <v>215685</v>
      </c>
      <c r="J60" s="199">
        <f>'Own portfolio'!J60+'Managed portfolio'!J60</f>
        <v>12018439</v>
      </c>
      <c r="K60" s="199">
        <f>'Own portfolio'!K60+'Managed portfolio'!K60</f>
        <v>9210313</v>
      </c>
      <c r="L60" s="199">
        <f>'Own portfolio'!L60+'Managed portfolio'!L60</f>
        <v>8896290</v>
      </c>
      <c r="M60" s="199">
        <f>'Own portfolio'!M60+'Managed portfolio'!M60</f>
        <v>97372</v>
      </c>
      <c r="N60" s="199">
        <f>'Own portfolio'!N60+'Managed portfolio'!N60</f>
        <v>8990031</v>
      </c>
      <c r="O60" s="199">
        <f>'Own portfolio'!O60+'Managed portfolio'!O60</f>
        <v>22695483</v>
      </c>
      <c r="P60" s="199">
        <f>'Own portfolio'!P60+'Managed portfolio'!P60</f>
        <v>17503882</v>
      </c>
      <c r="Q60" s="199">
        <f>'Own portfolio'!Q60+'Managed portfolio'!Q60</f>
        <v>34045518</v>
      </c>
      <c r="R60" s="199">
        <f>'Own portfolio'!R60+'Managed portfolio'!R60</f>
        <v>4901673</v>
      </c>
      <c r="S60" s="199">
        <f>'Own portfolio'!S60+'Managed portfolio'!S60</f>
        <v>5522290</v>
      </c>
      <c r="T60" s="199">
        <f>'Own portfolio'!T60+'Managed portfolio'!T60</f>
        <v>1885617</v>
      </c>
      <c r="U60" s="199">
        <f>'Own portfolio'!U60+'Managed portfolio'!U60</f>
        <v>645561</v>
      </c>
      <c r="V60" s="199">
        <f>'Own portfolio'!V60+'Managed portfolio'!V60</f>
        <v>5583446</v>
      </c>
      <c r="W60" s="199">
        <f>'Own portfolio'!W60+'Managed portfolio'!W60</f>
        <v>190854</v>
      </c>
      <c r="X60" s="199">
        <f>'Own portfolio'!X60+'Managed portfolio'!X60</f>
        <v>5833729</v>
      </c>
      <c r="Y60" s="199">
        <f>'Own portfolio'!Y60+'Managed portfolio'!Y60</f>
        <v>1364743</v>
      </c>
    </row>
    <row r="61" spans="1:25" s="95" customFormat="1" ht="15.75">
      <c r="A61" s="49">
        <v>7.3</v>
      </c>
      <c r="B61" s="84" t="s">
        <v>161</v>
      </c>
      <c r="C61" s="164">
        <f t="shared" ref="C61:C70" si="29">SUM(D61:Y61)</f>
        <v>15530</v>
      </c>
      <c r="D61" s="199">
        <f>'Own portfolio'!D61+'Managed portfolio'!D61</f>
        <v>215</v>
      </c>
      <c r="E61" s="199">
        <f>'Own portfolio'!E61+'Managed portfolio'!E61</f>
        <v>2119</v>
      </c>
      <c r="F61" s="199">
        <f>'Own portfolio'!F61+'Managed portfolio'!F61</f>
        <v>1139</v>
      </c>
      <c r="G61" s="199">
        <f>'Own portfolio'!G61+'Managed portfolio'!G61</f>
        <v>2065</v>
      </c>
      <c r="H61" s="199">
        <f>'Own portfolio'!H61+'Managed portfolio'!H61</f>
        <v>131</v>
      </c>
      <c r="I61" s="199">
        <f>'Own portfolio'!I61+'Managed portfolio'!I61</f>
        <v>713</v>
      </c>
      <c r="J61" s="199">
        <f>'Own portfolio'!J61+'Managed portfolio'!J61</f>
        <v>138</v>
      </c>
      <c r="K61" s="199">
        <f>'Own portfolio'!K61+'Managed portfolio'!K61</f>
        <v>445</v>
      </c>
      <c r="L61" s="199">
        <f>'Own portfolio'!L61+'Managed portfolio'!L61</f>
        <v>498</v>
      </c>
      <c r="M61" s="199">
        <f>'Own portfolio'!M61+'Managed portfolio'!M61</f>
        <v>8</v>
      </c>
      <c r="N61" s="199">
        <f>'Own portfolio'!N61+'Managed portfolio'!N61</f>
        <v>54</v>
      </c>
      <c r="O61" s="199">
        <f>'Own portfolio'!O61+'Managed portfolio'!O61</f>
        <v>97</v>
      </c>
      <c r="P61" s="199">
        <f>'Own portfolio'!P61+'Managed portfolio'!P61</f>
        <v>139</v>
      </c>
      <c r="Q61" s="199">
        <f>'Own portfolio'!Q61+'Managed portfolio'!Q61</f>
        <v>87</v>
      </c>
      <c r="R61" s="199">
        <f>'Own portfolio'!R61+'Managed portfolio'!R61</f>
        <v>891</v>
      </c>
      <c r="S61" s="199">
        <f>'Own portfolio'!S61+'Managed portfolio'!S61</f>
        <v>487</v>
      </c>
      <c r="T61" s="199">
        <f>'Own portfolio'!T61+'Managed portfolio'!T61</f>
        <v>130</v>
      </c>
      <c r="U61" s="199">
        <f>'Own portfolio'!U61+'Managed portfolio'!U61</f>
        <v>922</v>
      </c>
      <c r="V61" s="199">
        <f>'Own portfolio'!V61+'Managed portfolio'!V61</f>
        <v>1575</v>
      </c>
      <c r="W61" s="199">
        <f>'Own portfolio'!W61+'Managed portfolio'!W61</f>
        <v>1461</v>
      </c>
      <c r="X61" s="199">
        <f>'Own portfolio'!X61+'Managed portfolio'!X61</f>
        <v>1038</v>
      </c>
      <c r="Y61" s="199">
        <f>'Own portfolio'!Y61+'Managed portfolio'!Y61</f>
        <v>1178</v>
      </c>
    </row>
    <row r="62" spans="1:25" s="95" customFormat="1" ht="15.75">
      <c r="A62" s="49">
        <v>7.4</v>
      </c>
      <c r="B62" s="84" t="s">
        <v>162</v>
      </c>
      <c r="C62" s="164">
        <f t="shared" si="29"/>
        <v>12425</v>
      </c>
      <c r="D62" s="199">
        <f>'Own portfolio'!D62+'Managed portfolio'!D62</f>
        <v>485</v>
      </c>
      <c r="E62" s="199">
        <f>'Own portfolio'!E62+'Managed portfolio'!E62</f>
        <v>26</v>
      </c>
      <c r="F62" s="199">
        <f>'Own portfolio'!F62+'Managed portfolio'!F62</f>
        <v>2</v>
      </c>
      <c r="G62" s="199">
        <f>'Own portfolio'!G62+'Managed portfolio'!G62</f>
        <v>7</v>
      </c>
      <c r="H62" s="199">
        <f>'Own portfolio'!H62+'Managed portfolio'!H62</f>
        <v>1400</v>
      </c>
      <c r="I62" s="199">
        <f>'Own portfolio'!I62+'Managed portfolio'!I62</f>
        <v>24</v>
      </c>
      <c r="J62" s="199">
        <f>'Own portfolio'!J62+'Managed portfolio'!J62</f>
        <v>973</v>
      </c>
      <c r="K62" s="199">
        <f>'Own portfolio'!K62+'Managed portfolio'!K62</f>
        <v>744</v>
      </c>
      <c r="L62" s="199">
        <f>'Own portfolio'!L62+'Managed portfolio'!L62</f>
        <v>587</v>
      </c>
      <c r="M62" s="199">
        <f>'Own portfolio'!M62+'Managed portfolio'!M62</f>
        <v>31</v>
      </c>
      <c r="N62" s="199">
        <f>'Own portfolio'!N62+'Managed portfolio'!N62</f>
        <v>692</v>
      </c>
      <c r="O62" s="199">
        <f>'Own portfolio'!O62+'Managed portfolio'!O62</f>
        <v>1618</v>
      </c>
      <c r="P62" s="199">
        <f>'Own portfolio'!P62+'Managed portfolio'!P62</f>
        <v>1228</v>
      </c>
      <c r="Q62" s="199">
        <f>'Own portfolio'!Q62+'Managed portfolio'!Q62</f>
        <v>2364</v>
      </c>
      <c r="R62" s="199">
        <f>'Own portfolio'!R62+'Managed portfolio'!R62</f>
        <v>329</v>
      </c>
      <c r="S62" s="199">
        <f>'Own portfolio'!S62+'Managed portfolio'!S62</f>
        <v>504</v>
      </c>
      <c r="T62" s="199">
        <f>'Own portfolio'!T62+'Managed portfolio'!T62</f>
        <v>195</v>
      </c>
      <c r="U62" s="199">
        <f>'Own portfolio'!U62+'Managed portfolio'!U62</f>
        <v>61</v>
      </c>
      <c r="V62" s="199">
        <f>'Own portfolio'!V62+'Managed portfolio'!V62</f>
        <v>506</v>
      </c>
      <c r="W62" s="199">
        <f>'Own portfolio'!W62+'Managed portfolio'!W62</f>
        <v>59</v>
      </c>
      <c r="X62" s="199">
        <f>'Own portfolio'!X62+'Managed portfolio'!X62</f>
        <v>454</v>
      </c>
      <c r="Y62" s="199">
        <f>'Own portfolio'!Y62+'Managed portfolio'!Y62</f>
        <v>136</v>
      </c>
    </row>
    <row r="63" spans="1:25" s="95" customFormat="1" ht="15.75">
      <c r="A63" s="49">
        <v>7.5</v>
      </c>
      <c r="B63" s="84" t="s">
        <v>163</v>
      </c>
      <c r="C63" s="164">
        <f t="shared" si="29"/>
        <v>25135</v>
      </c>
      <c r="D63" s="199">
        <f>'Own portfolio'!D63+'Managed portfolio'!D63</f>
        <v>489</v>
      </c>
      <c r="E63" s="199">
        <f>'Own portfolio'!E63+'Managed portfolio'!E63</f>
        <v>2100</v>
      </c>
      <c r="F63" s="199">
        <f>'Own portfolio'!F63+'Managed portfolio'!F63</f>
        <v>1141</v>
      </c>
      <c r="G63" s="199">
        <f>'Own portfolio'!G63+'Managed portfolio'!G63</f>
        <v>1917</v>
      </c>
      <c r="H63" s="199">
        <f>'Own portfolio'!H63+'Managed portfolio'!H63</f>
        <v>1504</v>
      </c>
      <c r="I63" s="199">
        <f>'Own portfolio'!I63+'Managed portfolio'!I63</f>
        <v>737</v>
      </c>
      <c r="J63" s="199">
        <f>'Own portfolio'!J63+'Managed portfolio'!J63</f>
        <v>824</v>
      </c>
      <c r="K63" s="199">
        <f>'Own portfolio'!K63+'Managed portfolio'!K63</f>
        <v>1046</v>
      </c>
      <c r="L63" s="199">
        <f>'Own portfolio'!L63+'Managed portfolio'!L63</f>
        <v>834</v>
      </c>
      <c r="M63" s="199">
        <f>'Own portfolio'!M63+'Managed portfolio'!M63</f>
        <v>39</v>
      </c>
      <c r="N63" s="199">
        <f>'Own portfolio'!N63+'Managed portfolio'!N63</f>
        <v>600</v>
      </c>
      <c r="O63" s="199">
        <f>'Own portfolio'!O63+'Managed portfolio'!O63</f>
        <v>1275</v>
      </c>
      <c r="P63" s="199">
        <f>'Own portfolio'!P63+'Managed portfolio'!P63</f>
        <v>1026</v>
      </c>
      <c r="Q63" s="199">
        <f>'Own portfolio'!Q63+'Managed portfolio'!Q63</f>
        <v>1763</v>
      </c>
      <c r="R63" s="199">
        <f>'Own portfolio'!R63+'Managed portfolio'!R63</f>
        <v>1220</v>
      </c>
      <c r="S63" s="199">
        <f>'Own portfolio'!S63+'Managed portfolio'!S63</f>
        <v>991</v>
      </c>
      <c r="T63" s="199">
        <f>'Own portfolio'!T63+'Managed portfolio'!T63</f>
        <v>325</v>
      </c>
      <c r="U63" s="199">
        <f>'Own portfolio'!U63+'Managed portfolio'!U63</f>
        <v>983</v>
      </c>
      <c r="V63" s="199">
        <f>'Own portfolio'!V63+'Managed portfolio'!V63</f>
        <v>1995</v>
      </c>
      <c r="W63" s="199">
        <f>'Own portfolio'!W63+'Managed portfolio'!W63</f>
        <v>1520</v>
      </c>
      <c r="X63" s="199">
        <f>'Own portfolio'!X63+'Managed portfolio'!X63</f>
        <v>1492</v>
      </c>
      <c r="Y63" s="199">
        <f>'Own portfolio'!Y63+'Managed portfolio'!Y63</f>
        <v>1314</v>
      </c>
    </row>
    <row r="64" spans="1:25" s="95" customFormat="1" ht="15.75">
      <c r="A64" s="49">
        <v>7.7</v>
      </c>
      <c r="B64" s="84" t="s">
        <v>164</v>
      </c>
      <c r="C64" s="164">
        <f t="shared" si="29"/>
        <v>2815</v>
      </c>
      <c r="D64" s="199">
        <f>'Own portfolio'!D64+'Managed portfolio'!D64</f>
        <v>206</v>
      </c>
      <c r="E64" s="199">
        <f>'Own portfolio'!E64+'Managed portfolio'!E64</f>
        <v>45</v>
      </c>
      <c r="F64" s="199">
        <f>'Own portfolio'!F64+'Managed portfolio'!F64</f>
        <v>0</v>
      </c>
      <c r="G64" s="199">
        <f>'Own portfolio'!G64+'Managed portfolio'!G64</f>
        <v>155</v>
      </c>
      <c r="H64" s="199">
        <f>'Own portfolio'!H64+'Managed portfolio'!H64</f>
        <v>27</v>
      </c>
      <c r="I64" s="199">
        <f>'Own portfolio'!I64+'Managed portfolio'!I64</f>
        <v>0</v>
      </c>
      <c r="J64" s="199">
        <f>'Own portfolio'!J64+'Managed portfolio'!J64</f>
        <v>287</v>
      </c>
      <c r="K64" s="199">
        <f>'Own portfolio'!K64+'Managed portfolio'!K64</f>
        <v>143</v>
      </c>
      <c r="L64" s="199">
        <f>'Own portfolio'!L64+'Managed portfolio'!L64</f>
        <v>251</v>
      </c>
      <c r="M64" s="199">
        <f>'Own portfolio'!M64+'Managed portfolio'!M64</f>
        <v>0</v>
      </c>
      <c r="N64" s="199">
        <f>'Own portfolio'!N64+'Managed portfolio'!N64</f>
        <v>146</v>
      </c>
      <c r="O64" s="199">
        <f>'Own portfolio'!O64+'Managed portfolio'!O64</f>
        <v>440</v>
      </c>
      <c r="P64" s="199">
        <f>'Own portfolio'!P64+'Managed portfolio'!P64</f>
        <v>341</v>
      </c>
      <c r="Q64" s="199">
        <f>'Own portfolio'!Q64+'Managed portfolio'!Q64</f>
        <v>688</v>
      </c>
      <c r="R64" s="199">
        <f>'Own portfolio'!R64+'Managed portfolio'!R64</f>
        <v>0</v>
      </c>
      <c r="S64" s="199">
        <f>'Own portfolio'!S64+'Managed portfolio'!S64</f>
        <v>0</v>
      </c>
      <c r="T64" s="199">
        <f>'Own portfolio'!T64+'Managed portfolio'!T64</f>
        <v>0</v>
      </c>
      <c r="U64" s="199">
        <f>'Own portfolio'!U64+'Managed portfolio'!U64</f>
        <v>0</v>
      </c>
      <c r="V64" s="199">
        <f>'Own portfolio'!V64+'Managed portfolio'!V64</f>
        <v>86</v>
      </c>
      <c r="W64" s="199">
        <f>'Own portfolio'!W64+'Managed portfolio'!W64</f>
        <v>0</v>
      </c>
      <c r="X64" s="199">
        <f>'Own portfolio'!X64+'Managed portfolio'!X64</f>
        <v>0</v>
      </c>
      <c r="Y64" s="199">
        <f>'Own portfolio'!Y64+'Managed portfolio'!Y64</f>
        <v>0</v>
      </c>
    </row>
    <row r="65" spans="1:25" s="95" customFormat="1" ht="15.75">
      <c r="A65" s="49">
        <v>7.8</v>
      </c>
      <c r="B65" s="84" t="s">
        <v>165</v>
      </c>
      <c r="C65" s="164">
        <f t="shared" si="29"/>
        <v>0</v>
      </c>
      <c r="D65" s="199">
        <f>'Own portfolio'!D65+'Managed portfolio'!D65</f>
        <v>0</v>
      </c>
      <c r="E65" s="199">
        <f>'Own portfolio'!E65+'Managed portfolio'!E65</f>
        <v>0</v>
      </c>
      <c r="F65" s="199">
        <f>'Own portfolio'!F65+'Managed portfolio'!F65</f>
        <v>0</v>
      </c>
      <c r="G65" s="199">
        <f>'Own portfolio'!G65+'Managed portfolio'!G65</f>
        <v>0</v>
      </c>
      <c r="H65" s="199">
        <f>'Own portfolio'!H65+'Managed portfolio'!H65</f>
        <v>0</v>
      </c>
      <c r="I65" s="199">
        <f>'Own portfolio'!I65+'Managed portfolio'!I65</f>
        <v>0</v>
      </c>
      <c r="J65" s="199">
        <f>'Own portfolio'!J65+'Managed portfolio'!J65</f>
        <v>0</v>
      </c>
      <c r="K65" s="199">
        <f>'Own portfolio'!K65+'Managed portfolio'!K65</f>
        <v>0</v>
      </c>
      <c r="L65" s="199">
        <f>'Own portfolio'!L65+'Managed portfolio'!L65</f>
        <v>0</v>
      </c>
      <c r="M65" s="199">
        <f>'Own portfolio'!M65+'Managed portfolio'!M65</f>
        <v>0</v>
      </c>
      <c r="N65" s="199">
        <f>'Own portfolio'!N65+'Managed portfolio'!N65</f>
        <v>0</v>
      </c>
      <c r="O65" s="199">
        <f>'Own portfolio'!O65+'Managed portfolio'!O65</f>
        <v>0</v>
      </c>
      <c r="P65" s="199">
        <f>'Own portfolio'!P65+'Managed portfolio'!P65</f>
        <v>0</v>
      </c>
      <c r="Q65" s="199">
        <f>'Own portfolio'!Q65+'Managed portfolio'!Q65</f>
        <v>0</v>
      </c>
      <c r="R65" s="199">
        <f>'Own portfolio'!R65+'Managed portfolio'!R65</f>
        <v>0</v>
      </c>
      <c r="S65" s="199">
        <f>'Own portfolio'!S65+'Managed portfolio'!S65</f>
        <v>0</v>
      </c>
      <c r="T65" s="199">
        <f>'Own portfolio'!T65+'Managed portfolio'!T65</f>
        <v>0</v>
      </c>
      <c r="U65" s="199">
        <f>'Own portfolio'!U65+'Managed portfolio'!U65</f>
        <v>0</v>
      </c>
      <c r="V65" s="199">
        <f>'Own portfolio'!V65+'Managed portfolio'!V65</f>
        <v>0</v>
      </c>
      <c r="W65" s="199">
        <f>'Own portfolio'!W65+'Managed portfolio'!W65</f>
        <v>0</v>
      </c>
      <c r="X65" s="199">
        <f>'Own portfolio'!X65+'Managed portfolio'!X65</f>
        <v>0</v>
      </c>
      <c r="Y65" s="199">
        <f>'Own portfolio'!Y65+'Managed portfolio'!Y65</f>
        <v>0</v>
      </c>
    </row>
    <row r="66" spans="1:25" s="198" customFormat="1" ht="15.75">
      <c r="A66" s="178">
        <v>7.9</v>
      </c>
      <c r="B66" s="263" t="s">
        <v>166</v>
      </c>
      <c r="C66" s="164">
        <f t="shared" si="29"/>
        <v>5</v>
      </c>
      <c r="D66" s="199">
        <f>'Own portfolio'!D66+'Managed portfolio'!D66</f>
        <v>5</v>
      </c>
      <c r="E66" s="199">
        <f>'Own portfolio'!E66+'Managed portfolio'!E66</f>
        <v>0</v>
      </c>
      <c r="F66" s="199">
        <f>'Own portfolio'!F66+'Managed portfolio'!F66</f>
        <v>0</v>
      </c>
      <c r="G66" s="199">
        <f>'Own portfolio'!G66+'Managed portfolio'!G66</f>
        <v>0</v>
      </c>
      <c r="H66" s="199">
        <f>'Own portfolio'!H66+'Managed portfolio'!H66</f>
        <v>0</v>
      </c>
      <c r="I66" s="199">
        <f>'Own portfolio'!I66+'Managed portfolio'!I66</f>
        <v>0</v>
      </c>
      <c r="J66" s="199">
        <f>'Own portfolio'!J66+'Managed portfolio'!J66</f>
        <v>0</v>
      </c>
      <c r="K66" s="199">
        <f>'Own portfolio'!K66+'Managed portfolio'!K66</f>
        <v>0</v>
      </c>
      <c r="L66" s="199">
        <f>'Own portfolio'!L66+'Managed portfolio'!L66</f>
        <v>0</v>
      </c>
      <c r="M66" s="199">
        <f>'Own portfolio'!M66+'Managed portfolio'!M66</f>
        <v>0</v>
      </c>
      <c r="N66" s="199">
        <f>'Own portfolio'!N66+'Managed portfolio'!N66</f>
        <v>0</v>
      </c>
      <c r="O66" s="199">
        <f>'Own portfolio'!O66+'Managed portfolio'!O66</f>
        <v>0</v>
      </c>
      <c r="P66" s="199">
        <f>'Own portfolio'!P66+'Managed portfolio'!P66</f>
        <v>0</v>
      </c>
      <c r="Q66" s="199">
        <f>'Own portfolio'!Q66+'Managed portfolio'!Q66</f>
        <v>0</v>
      </c>
      <c r="R66" s="199">
        <f>'Own portfolio'!R66+'Managed portfolio'!R66</f>
        <v>0</v>
      </c>
      <c r="S66" s="199">
        <f>'Own portfolio'!S66+'Managed portfolio'!S66</f>
        <v>0</v>
      </c>
      <c r="T66" s="199">
        <f>'Own portfolio'!T66+'Managed portfolio'!T66</f>
        <v>0</v>
      </c>
      <c r="U66" s="199">
        <f>'Own portfolio'!U66+'Managed portfolio'!U66</f>
        <v>0</v>
      </c>
      <c r="V66" s="199">
        <f>'Own portfolio'!V66+'Managed portfolio'!V66</f>
        <v>0</v>
      </c>
      <c r="W66" s="199">
        <f>'Own portfolio'!W66+'Managed portfolio'!W66</f>
        <v>0</v>
      </c>
      <c r="X66" s="199">
        <f>'Own portfolio'!X66+'Managed portfolio'!X66</f>
        <v>0</v>
      </c>
      <c r="Y66" s="199">
        <f>'Own portfolio'!Y66+'Managed portfolio'!Y66</f>
        <v>0</v>
      </c>
    </row>
    <row r="67" spans="1:25" s="95" customFormat="1" ht="15.75">
      <c r="A67" s="49">
        <v>7.9</v>
      </c>
      <c r="B67" s="84" t="s">
        <v>116</v>
      </c>
      <c r="C67" s="164">
        <f t="shared" si="29"/>
        <v>350481250</v>
      </c>
      <c r="D67" s="199">
        <f>'Own portfolio'!D67+'Managed portfolio'!D67</f>
        <v>7567969</v>
      </c>
      <c r="E67" s="199">
        <f>'Own portfolio'!E67+'Managed portfolio'!E67</f>
        <v>32105236</v>
      </c>
      <c r="F67" s="199">
        <f>'Own portfolio'!F67+'Managed portfolio'!F67</f>
        <v>16037006</v>
      </c>
      <c r="G67" s="199">
        <f>'Own portfolio'!G67+'Managed portfolio'!G67</f>
        <v>29322495</v>
      </c>
      <c r="H67" s="199">
        <f>'Own portfolio'!H67+'Managed portfolio'!H67</f>
        <v>23801846</v>
      </c>
      <c r="I67" s="199">
        <f>'Own portfolio'!I67+'Managed portfolio'!I67</f>
        <v>10319188</v>
      </c>
      <c r="J67" s="199">
        <f>'Own portfolio'!J67+'Managed portfolio'!J67</f>
        <v>11594053</v>
      </c>
      <c r="K67" s="199">
        <f>'Own portfolio'!K67+'Managed portfolio'!K67</f>
        <v>12338656</v>
      </c>
      <c r="L67" s="199">
        <f>'Own portfolio'!L67+'Managed portfolio'!L67</f>
        <v>13288458</v>
      </c>
      <c r="M67" s="199">
        <f>'Own portfolio'!M67+'Managed portfolio'!M67</f>
        <v>123376</v>
      </c>
      <c r="N67" s="199">
        <f>'Own portfolio'!N67+'Managed portfolio'!N67</f>
        <v>8214202</v>
      </c>
      <c r="O67" s="199">
        <f>'Own portfolio'!O67+'Managed portfolio'!O67</f>
        <v>19350871</v>
      </c>
      <c r="P67" s="199">
        <f>'Own portfolio'!P67+'Managed portfolio'!P67</f>
        <v>15225459</v>
      </c>
      <c r="Q67" s="199">
        <f>'Own portfolio'!Q67+'Managed portfolio'!Q67</f>
        <v>27115986</v>
      </c>
      <c r="R67" s="199">
        <f>'Own portfolio'!R67+'Managed portfolio'!R67</f>
        <v>17276749</v>
      </c>
      <c r="S67" s="199">
        <f>'Own portfolio'!S67+'Managed portfolio'!S67</f>
        <v>9204409</v>
      </c>
      <c r="T67" s="199">
        <f>'Own portfolio'!T67+'Managed portfolio'!T67</f>
        <v>3403656</v>
      </c>
      <c r="U67" s="199">
        <f>'Own portfolio'!U67+'Managed portfolio'!U67</f>
        <v>15252200</v>
      </c>
      <c r="V67" s="199">
        <f>'Own portfolio'!V67+'Managed portfolio'!V67</f>
        <v>23716955</v>
      </c>
      <c r="W67" s="199">
        <f>'Own portfolio'!W67+'Managed portfolio'!W67</f>
        <v>18067518</v>
      </c>
      <c r="X67" s="199">
        <f>'Own portfolio'!X67+'Managed portfolio'!X67</f>
        <v>21272248</v>
      </c>
      <c r="Y67" s="199">
        <f>'Own portfolio'!Y67+'Managed portfolio'!Y67</f>
        <v>15882714</v>
      </c>
    </row>
    <row r="68" spans="1:25" s="95" customFormat="1" ht="15.75">
      <c r="A68" s="49">
        <v>7.11</v>
      </c>
      <c r="B68" s="84" t="s">
        <v>117</v>
      </c>
      <c r="C68" s="164">
        <f t="shared" si="29"/>
        <v>31831520</v>
      </c>
      <c r="D68" s="199">
        <f>'Own portfolio'!D68+'Managed portfolio'!D68</f>
        <v>2193640</v>
      </c>
      <c r="E68" s="199">
        <f>'Own portfolio'!E68+'Managed portfolio'!E68</f>
        <v>339465</v>
      </c>
      <c r="F68" s="199">
        <f>'Own portfolio'!F68+'Managed portfolio'!F68</f>
        <v>0</v>
      </c>
      <c r="G68" s="199">
        <f>'Own portfolio'!G68+'Managed portfolio'!G68</f>
        <v>2602124</v>
      </c>
      <c r="H68" s="199">
        <f>'Own portfolio'!H68+'Managed portfolio'!H68</f>
        <v>187907</v>
      </c>
      <c r="I68" s="199">
        <f>'Own portfolio'!I68+'Managed portfolio'!I68</f>
        <v>0</v>
      </c>
      <c r="J68" s="199">
        <f>'Own portfolio'!J68+'Managed portfolio'!J68</f>
        <v>2238281</v>
      </c>
      <c r="K68" s="199">
        <f>'Own portfolio'!K68+'Managed portfolio'!K68</f>
        <v>1158822</v>
      </c>
      <c r="L68" s="199">
        <f>'Own portfolio'!L68+'Managed portfolio'!L68</f>
        <v>2496750</v>
      </c>
      <c r="M68" s="199">
        <f>'Own portfolio'!M68+'Managed portfolio'!M68</f>
        <v>0</v>
      </c>
      <c r="N68" s="199">
        <f>'Own portfolio'!N68+'Managed portfolio'!N68</f>
        <v>1638718</v>
      </c>
      <c r="O68" s="199">
        <f>'Own portfolio'!O68+'Managed portfolio'!O68</f>
        <v>5377325</v>
      </c>
      <c r="P68" s="199">
        <f>'Own portfolio'!P68+'Managed portfolio'!P68</f>
        <v>4285385</v>
      </c>
      <c r="Q68" s="199">
        <f>'Own portfolio'!Q68+'Managed portfolio'!Q68</f>
        <v>8132282</v>
      </c>
      <c r="R68" s="199">
        <f>'Own portfolio'!R68+'Managed portfolio'!R68</f>
        <v>0</v>
      </c>
      <c r="S68" s="199">
        <f>'Own portfolio'!S68+'Managed portfolio'!S68</f>
        <v>0</v>
      </c>
      <c r="T68" s="199">
        <f>'Own portfolio'!T68+'Managed portfolio'!T68</f>
        <v>0</v>
      </c>
      <c r="U68" s="199">
        <f>'Own portfolio'!U68+'Managed portfolio'!U68</f>
        <v>0</v>
      </c>
      <c r="V68" s="199">
        <f>'Own portfolio'!V68+'Managed portfolio'!V68</f>
        <v>1180821</v>
      </c>
      <c r="W68" s="199">
        <f>'Own portfolio'!W68+'Managed portfolio'!W68</f>
        <v>0</v>
      </c>
      <c r="X68" s="199">
        <f>'Own portfolio'!X68+'Managed portfolio'!X68</f>
        <v>0</v>
      </c>
      <c r="Y68" s="199">
        <f>'Own portfolio'!Y68+'Managed portfolio'!Y68</f>
        <v>0</v>
      </c>
    </row>
    <row r="69" spans="1:25" s="95" customFormat="1" ht="15.75">
      <c r="A69" s="49">
        <v>7.12</v>
      </c>
      <c r="B69" s="84" t="s">
        <v>118</v>
      </c>
      <c r="C69" s="164">
        <f t="shared" si="29"/>
        <v>0</v>
      </c>
      <c r="D69" s="199">
        <f>'Own portfolio'!D69+'Managed portfolio'!D69</f>
        <v>0</v>
      </c>
      <c r="E69" s="199">
        <f>'Own portfolio'!E69+'Managed portfolio'!E69</f>
        <v>0</v>
      </c>
      <c r="F69" s="199">
        <f>'Own portfolio'!F69+'Managed portfolio'!F69</f>
        <v>0</v>
      </c>
      <c r="G69" s="199">
        <f>'Own portfolio'!G69+'Managed portfolio'!G69</f>
        <v>0</v>
      </c>
      <c r="H69" s="199">
        <f>'Own portfolio'!H69+'Managed portfolio'!H69</f>
        <v>0</v>
      </c>
      <c r="I69" s="199">
        <f>'Own portfolio'!I69+'Managed portfolio'!I69</f>
        <v>0</v>
      </c>
      <c r="J69" s="199">
        <f>'Own portfolio'!J69+'Managed portfolio'!J69</f>
        <v>0</v>
      </c>
      <c r="K69" s="199">
        <f>'Own portfolio'!K69+'Managed portfolio'!K69</f>
        <v>0</v>
      </c>
      <c r="L69" s="199">
        <f>'Own portfolio'!L69+'Managed portfolio'!L69</f>
        <v>0</v>
      </c>
      <c r="M69" s="199">
        <f>'Own portfolio'!M69+'Managed portfolio'!M69</f>
        <v>0</v>
      </c>
      <c r="N69" s="199">
        <f>'Own portfolio'!N69+'Managed portfolio'!N69</f>
        <v>0</v>
      </c>
      <c r="O69" s="199">
        <f>'Own portfolio'!O69+'Managed portfolio'!O69</f>
        <v>0</v>
      </c>
      <c r="P69" s="199">
        <f>'Own portfolio'!P69+'Managed portfolio'!P69</f>
        <v>0</v>
      </c>
      <c r="Q69" s="199">
        <f>'Own portfolio'!Q69+'Managed portfolio'!Q69</f>
        <v>0</v>
      </c>
      <c r="R69" s="199">
        <f>'Own portfolio'!R69+'Managed portfolio'!R69</f>
        <v>0</v>
      </c>
      <c r="S69" s="199">
        <f>'Own portfolio'!S69+'Managed portfolio'!S69</f>
        <v>0</v>
      </c>
      <c r="T69" s="199">
        <f>'Own portfolio'!T69+'Managed portfolio'!T69</f>
        <v>0</v>
      </c>
      <c r="U69" s="199">
        <f>'Own portfolio'!U69+'Managed portfolio'!U69</f>
        <v>0</v>
      </c>
      <c r="V69" s="199">
        <f>'Own portfolio'!V69+'Managed portfolio'!V69</f>
        <v>0</v>
      </c>
      <c r="W69" s="199">
        <f>'Own portfolio'!W69+'Managed portfolio'!W69</f>
        <v>0</v>
      </c>
      <c r="X69" s="199">
        <f>'Own portfolio'!X69+'Managed portfolio'!X69</f>
        <v>0</v>
      </c>
      <c r="Y69" s="199">
        <f>'Own portfolio'!Y69+'Managed portfolio'!Y69</f>
        <v>0</v>
      </c>
    </row>
    <row r="70" spans="1:25" s="198" customFormat="1" ht="15.75">
      <c r="A70" s="178">
        <v>7.13</v>
      </c>
      <c r="B70" s="263" t="s">
        <v>131</v>
      </c>
      <c r="C70" s="164">
        <f t="shared" si="29"/>
        <v>174289</v>
      </c>
      <c r="D70" s="199">
        <f>'Own portfolio'!D70+'Managed portfolio'!D70</f>
        <v>174289</v>
      </c>
      <c r="E70" s="199">
        <f>'Own portfolio'!E70+'Managed portfolio'!E70</f>
        <v>0</v>
      </c>
      <c r="F70" s="199">
        <f>'Own portfolio'!F70+'Managed portfolio'!F70</f>
        <v>0</v>
      </c>
      <c r="G70" s="199">
        <f>'Own portfolio'!G70+'Managed portfolio'!G70</f>
        <v>0</v>
      </c>
      <c r="H70" s="199">
        <f>'Own portfolio'!H70+'Managed portfolio'!H70</f>
        <v>0</v>
      </c>
      <c r="I70" s="199">
        <f>'Own portfolio'!I70+'Managed portfolio'!I70</f>
        <v>0</v>
      </c>
      <c r="J70" s="199">
        <f>'Own portfolio'!J70+'Managed portfolio'!J70</f>
        <v>0</v>
      </c>
      <c r="K70" s="199">
        <f>'Own portfolio'!K70+'Managed portfolio'!K70</f>
        <v>0</v>
      </c>
      <c r="L70" s="199">
        <f>'Own portfolio'!L70+'Managed portfolio'!L70</f>
        <v>0</v>
      </c>
      <c r="M70" s="199">
        <f>'Own portfolio'!M70+'Managed portfolio'!M70</f>
        <v>0</v>
      </c>
      <c r="N70" s="199">
        <f>'Own portfolio'!N70+'Managed portfolio'!N70</f>
        <v>0</v>
      </c>
      <c r="O70" s="199">
        <f>'Own portfolio'!O70+'Managed portfolio'!O70</f>
        <v>0</v>
      </c>
      <c r="P70" s="199">
        <f>'Own portfolio'!P70+'Managed portfolio'!P70</f>
        <v>0</v>
      </c>
      <c r="Q70" s="199">
        <f>'Own portfolio'!Q70+'Managed portfolio'!Q70</f>
        <v>0</v>
      </c>
      <c r="R70" s="199">
        <f>'Own portfolio'!R70+'Managed portfolio'!R70</f>
        <v>0</v>
      </c>
      <c r="S70" s="199">
        <f>'Own portfolio'!S70+'Managed portfolio'!S70</f>
        <v>0</v>
      </c>
      <c r="T70" s="199">
        <f>'Own portfolio'!T70+'Managed portfolio'!T70</f>
        <v>0</v>
      </c>
      <c r="U70" s="199">
        <f>'Own portfolio'!U70+'Managed portfolio'!U70</f>
        <v>0</v>
      </c>
      <c r="V70" s="199">
        <f>'Own portfolio'!V70+'Managed portfolio'!V70</f>
        <v>0</v>
      </c>
      <c r="W70" s="199">
        <f>'Own portfolio'!W70+'Managed portfolio'!W70</f>
        <v>0</v>
      </c>
      <c r="X70" s="199">
        <f>'Own portfolio'!X70+'Managed portfolio'!X70</f>
        <v>0</v>
      </c>
      <c r="Y70" s="199">
        <f>'Own portfolio'!Y70+'Managed portfolio'!Y70</f>
        <v>0</v>
      </c>
    </row>
  </sheetData>
  <mergeCells count="9">
    <mergeCell ref="X2:Y2"/>
    <mergeCell ref="A1:C1"/>
    <mergeCell ref="R2:W2"/>
    <mergeCell ref="J3:L3"/>
    <mergeCell ref="N3:Q3"/>
    <mergeCell ref="V3:W3"/>
    <mergeCell ref="R3:S3"/>
    <mergeCell ref="E3:I3"/>
    <mergeCell ref="D2:Q2"/>
  </mergeCells>
  <pageMargins left="0.70866141732283472" right="0.70866141732283472" top="0.74803149606299213" bottom="0.74803149606299213" header="0.31496062992125984" footer="0.31496062992125984"/>
  <pageSetup paperSize="9" scale="37" orientation="portrait" verticalDpi="1200" r:id="rId1"/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0"/>
  <sheetViews>
    <sheetView topLeftCell="C112" zoomScale="85" zoomScaleNormal="85" zoomScaleSheetLayoutView="73" workbookViewId="0">
      <selection activeCell="AA8" sqref="AA8"/>
    </sheetView>
  </sheetViews>
  <sheetFormatPr defaultRowHeight="12.75"/>
  <cols>
    <col min="1" max="1" width="0.85546875" hidden="1" customWidth="1"/>
    <col min="2" max="2" width="2.42578125" customWidth="1"/>
    <col min="7" max="7" width="3.5703125" customWidth="1"/>
    <col min="8" max="8" width="3.85546875" customWidth="1"/>
    <col min="9" max="9" width="8.7109375" customWidth="1"/>
    <col min="10" max="10" width="6.85546875" customWidth="1"/>
    <col min="11" max="11" width="14" customWidth="1"/>
    <col min="12" max="12" width="14.5703125" customWidth="1"/>
    <col min="13" max="13" width="0.5703125" hidden="1" customWidth="1"/>
    <col min="14" max="14" width="14.85546875" customWidth="1"/>
    <col min="15" max="17" width="9.5703125" customWidth="1"/>
    <col min="18" max="19" width="16.140625" bestFit="1" customWidth="1"/>
    <col min="20" max="20" width="17.7109375" bestFit="1" customWidth="1"/>
    <col min="21" max="21" width="14.7109375" customWidth="1"/>
    <col min="22" max="28" width="12.42578125" bestFit="1" customWidth="1"/>
    <col min="29" max="31" width="15.5703125" bestFit="1" customWidth="1"/>
    <col min="32" max="33" width="15.5703125" customWidth="1"/>
  </cols>
  <sheetData>
    <row r="1" spans="1:21" ht="3.75" customHeight="1"/>
    <row r="2" spans="1:21" ht="20.25">
      <c r="A2" s="445" t="s">
        <v>147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</row>
    <row r="3" spans="1:21" ht="16.5" customHeight="1"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1" ht="13.5" customHeight="1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1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1" ht="13.5" thickBot="1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21" ht="15.75" thickBot="1"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R7" s="447" t="s">
        <v>130</v>
      </c>
      <c r="S7" s="448"/>
      <c r="T7" s="448"/>
      <c r="U7" s="449"/>
    </row>
    <row r="8" spans="1:21" ht="24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R8" s="5" t="s">
        <v>34</v>
      </c>
      <c r="S8" s="6" t="s">
        <v>36</v>
      </c>
      <c r="T8" s="7" t="s">
        <v>33</v>
      </c>
      <c r="U8" s="6" t="s">
        <v>37</v>
      </c>
    </row>
    <row r="9" spans="1:21" ht="15"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R9" s="116">
        <v>42353</v>
      </c>
      <c r="S9" s="120">
        <v>19612</v>
      </c>
      <c r="T9" s="118">
        <v>168024001</v>
      </c>
      <c r="U9" s="119">
        <v>0.02</v>
      </c>
    </row>
    <row r="10" spans="1:21" ht="15"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R10" s="116">
        <v>42384</v>
      </c>
      <c r="S10" s="120">
        <v>19953</v>
      </c>
      <c r="T10" s="118">
        <v>173896557</v>
      </c>
      <c r="U10" s="119">
        <f t="shared" ref="U10:U28" si="0">(T10-T9)/T9</f>
        <v>3.4950697311391839E-2</v>
      </c>
    </row>
    <row r="11" spans="1:21" ht="15"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R11" s="116">
        <v>42416</v>
      </c>
      <c r="S11" s="120">
        <v>21262</v>
      </c>
      <c r="T11" s="118">
        <v>194645171</v>
      </c>
      <c r="U11" s="119">
        <f t="shared" si="0"/>
        <v>0.11931584131363797</v>
      </c>
    </row>
    <row r="12" spans="1:21" ht="15"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R12" s="116">
        <v>42445</v>
      </c>
      <c r="S12" s="120">
        <v>21707</v>
      </c>
      <c r="T12" s="118">
        <v>208439304</v>
      </c>
      <c r="U12" s="119">
        <f t="shared" si="0"/>
        <v>7.086809772434581E-2</v>
      </c>
    </row>
    <row r="13" spans="1:21" ht="15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R13" s="116">
        <v>42476</v>
      </c>
      <c r="S13" s="121">
        <v>21415</v>
      </c>
      <c r="T13" s="122">
        <v>211265151</v>
      </c>
      <c r="U13" s="119">
        <f t="shared" si="0"/>
        <v>1.3557169620946346E-2</v>
      </c>
    </row>
    <row r="14" spans="1:21" ht="15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R14" s="116">
        <v>42491</v>
      </c>
      <c r="S14" s="121">
        <v>21970</v>
      </c>
      <c r="T14" s="122">
        <v>216022361</v>
      </c>
      <c r="U14" s="119">
        <f t="shared" si="0"/>
        <v>2.2517722291074876E-2</v>
      </c>
    </row>
    <row r="15" spans="1:21" ht="15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R15" s="116">
        <v>42537</v>
      </c>
      <c r="S15" s="120">
        <v>22748</v>
      </c>
      <c r="T15" s="118">
        <v>220020378</v>
      </c>
      <c r="U15" s="119">
        <f t="shared" si="0"/>
        <v>1.8507422016371722E-2</v>
      </c>
    </row>
    <row r="16" spans="1:21" ht="1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R16" s="116">
        <v>42567</v>
      </c>
      <c r="S16" s="120">
        <v>23694</v>
      </c>
      <c r="T16" s="118">
        <v>225853137</v>
      </c>
      <c r="U16" s="119">
        <f t="shared" si="0"/>
        <v>2.6510085352184968E-2</v>
      </c>
    </row>
    <row r="17" spans="2:22" ht="15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R17" s="116">
        <v>42598</v>
      </c>
      <c r="S17" s="120">
        <v>24391</v>
      </c>
      <c r="T17" s="118">
        <v>234200779.00000003</v>
      </c>
      <c r="U17" s="119">
        <f t="shared" si="0"/>
        <v>3.6960487292235528E-2</v>
      </c>
    </row>
    <row r="18" spans="2:22" ht="15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R18" s="116">
        <v>42629</v>
      </c>
      <c r="S18" s="120">
        <v>24420</v>
      </c>
      <c r="T18" s="118">
        <v>244166144.99999988</v>
      </c>
      <c r="U18" s="119">
        <f t="shared" si="0"/>
        <v>4.2550524565077769E-2</v>
      </c>
    </row>
    <row r="19" spans="2:22" ht="15"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R19" s="116">
        <v>42659</v>
      </c>
      <c r="S19" s="120">
        <v>25032</v>
      </c>
      <c r="T19" s="118">
        <v>253673756</v>
      </c>
      <c r="U19" s="119">
        <f t="shared" si="0"/>
        <v>3.8939104354537457E-2</v>
      </c>
    </row>
    <row r="20" spans="2:22" ht="15"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R20" s="116">
        <v>42690</v>
      </c>
      <c r="S20" s="120">
        <v>24658</v>
      </c>
      <c r="T20" s="118">
        <v>239405928</v>
      </c>
      <c r="U20" s="119">
        <f t="shared" si="0"/>
        <v>-5.6244793410951031E-2</v>
      </c>
    </row>
    <row r="21" spans="2:22" ht="15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R21" s="116">
        <v>42720</v>
      </c>
      <c r="S21" s="120">
        <v>24909</v>
      </c>
      <c r="T21" s="118">
        <v>236289827</v>
      </c>
      <c r="U21" s="119">
        <f t="shared" si="0"/>
        <v>-1.3015972603652488E-2</v>
      </c>
    </row>
    <row r="22" spans="2:22" ht="15"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R22" s="116">
        <v>42751</v>
      </c>
      <c r="S22" s="120">
        <v>24576</v>
      </c>
      <c r="T22" s="118">
        <v>229311121</v>
      </c>
      <c r="U22" s="119">
        <f t="shared" si="0"/>
        <v>-2.9534517370483324E-2</v>
      </c>
    </row>
    <row r="23" spans="2:22" ht="15"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R23" s="116">
        <v>42782</v>
      </c>
      <c r="S23" s="120">
        <v>23868</v>
      </c>
      <c r="T23" s="118">
        <v>230183097</v>
      </c>
      <c r="U23" s="179">
        <f t="shared" si="0"/>
        <v>3.8025892342133725E-3</v>
      </c>
    </row>
    <row r="24" spans="2:22" ht="15"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R24" s="116">
        <v>42810</v>
      </c>
      <c r="S24" s="120">
        <v>23855</v>
      </c>
      <c r="T24" s="118">
        <v>246592088</v>
      </c>
      <c r="U24" s="119">
        <f t="shared" si="0"/>
        <v>7.128668965645206E-2</v>
      </c>
    </row>
    <row r="25" spans="2:22" ht="15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R25" s="116">
        <v>42841</v>
      </c>
      <c r="S25" s="120">
        <v>23860</v>
      </c>
      <c r="T25" s="118">
        <v>248230877</v>
      </c>
      <c r="U25" s="119">
        <f t="shared" si="0"/>
        <v>6.6457485043072426E-3</v>
      </c>
    </row>
    <row r="26" spans="2:22" ht="15"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R26" s="116">
        <v>42871</v>
      </c>
      <c r="S26" s="120">
        <v>23740</v>
      </c>
      <c r="T26" s="118">
        <v>246218177</v>
      </c>
      <c r="U26" s="119">
        <f t="shared" si="0"/>
        <v>-8.108177452879884E-3</v>
      </c>
    </row>
    <row r="27" spans="2:22" ht="15"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R27" s="116">
        <v>42903</v>
      </c>
      <c r="S27" s="120">
        <v>23781</v>
      </c>
      <c r="T27" s="118">
        <v>247779908</v>
      </c>
      <c r="U27" s="119">
        <f t="shared" si="0"/>
        <v>6.3428745149063468E-3</v>
      </c>
    </row>
    <row r="28" spans="2:22" ht="15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R28" s="116">
        <v>42933</v>
      </c>
      <c r="S28" s="120">
        <v>23741</v>
      </c>
      <c r="T28" s="118">
        <v>248199392</v>
      </c>
      <c r="U28" s="179">
        <f t="shared" si="0"/>
        <v>1.6929701983745995E-3</v>
      </c>
    </row>
    <row r="29" spans="2:22" ht="15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R29" s="116">
        <v>42948</v>
      </c>
      <c r="S29" s="120">
        <v>23666</v>
      </c>
      <c r="T29" s="118">
        <v>254061140</v>
      </c>
      <c r="U29" s="265">
        <f t="shared" ref="U29:U39" si="1">(T29-T28)/T29</f>
        <v>2.3072194354477035E-2</v>
      </c>
    </row>
    <row r="30" spans="2:22" ht="15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R30" s="116">
        <v>42979</v>
      </c>
      <c r="S30" s="120">
        <v>23543</v>
      </c>
      <c r="T30" s="118">
        <v>260793120</v>
      </c>
      <c r="U30" s="265">
        <f t="shared" si="1"/>
        <v>2.5813487717774149E-2</v>
      </c>
    </row>
    <row r="31" spans="2:22" ht="15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R31" s="116">
        <v>43009</v>
      </c>
      <c r="S31" s="120">
        <v>23278</v>
      </c>
      <c r="T31" s="118">
        <v>264071074</v>
      </c>
      <c r="U31" s="265">
        <f t="shared" si="1"/>
        <v>1.2413150559610326E-2</v>
      </c>
    </row>
    <row r="32" spans="2:22" ht="15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R32" s="116">
        <v>43040</v>
      </c>
      <c r="S32" s="120">
        <v>23950</v>
      </c>
      <c r="T32" s="118">
        <v>269071600</v>
      </c>
      <c r="U32" s="265">
        <f t="shared" si="1"/>
        <v>1.8584369364882804E-2</v>
      </c>
      <c r="V32" s="264"/>
    </row>
    <row r="33" spans="2:21" ht="15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R33" s="116">
        <v>43070</v>
      </c>
      <c r="S33" s="117">
        <v>24559</v>
      </c>
      <c r="T33" s="118">
        <v>277558350</v>
      </c>
      <c r="U33" s="265">
        <f t="shared" si="1"/>
        <v>3.057645356372813E-2</v>
      </c>
    </row>
    <row r="34" spans="2:21" ht="15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R34" s="116">
        <v>43101</v>
      </c>
      <c r="S34" s="117">
        <v>25013</v>
      </c>
      <c r="T34" s="118">
        <v>283681809</v>
      </c>
      <c r="U34" s="265">
        <f t="shared" si="1"/>
        <v>2.1585659727656348E-2</v>
      </c>
    </row>
    <row r="35" spans="2:21" ht="15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R35" s="116">
        <v>43132</v>
      </c>
      <c r="S35" s="117">
        <v>25466</v>
      </c>
      <c r="T35" s="118">
        <v>293786537</v>
      </c>
      <c r="U35" s="265">
        <f t="shared" si="1"/>
        <v>3.4394795973921706E-2</v>
      </c>
    </row>
    <row r="36" spans="2:21" ht="15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R36" s="116">
        <v>43160</v>
      </c>
      <c r="S36" s="120">
        <v>26187</v>
      </c>
      <c r="T36" s="118">
        <v>315767982</v>
      </c>
      <c r="U36" s="265">
        <f t="shared" si="1"/>
        <v>6.9612646794569563E-2</v>
      </c>
    </row>
    <row r="37" spans="2:21" ht="15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R37" s="116">
        <v>43191</v>
      </c>
      <c r="S37" s="120">
        <v>25878</v>
      </c>
      <c r="T37" s="118">
        <v>315778349</v>
      </c>
      <c r="U37" s="265">
        <f t="shared" si="1"/>
        <v>3.2829989873688267E-5</v>
      </c>
    </row>
    <row r="38" spans="2:21" ht="15"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R38" s="116">
        <v>43221</v>
      </c>
      <c r="S38" s="120">
        <v>26910</v>
      </c>
      <c r="T38" s="118">
        <v>330385211</v>
      </c>
      <c r="U38" s="265">
        <f t="shared" si="1"/>
        <v>4.4211609701864045E-2</v>
      </c>
    </row>
    <row r="39" spans="2:21" ht="15"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54"/>
      <c r="O39" s="54"/>
      <c r="P39" s="54"/>
      <c r="Q39" s="54"/>
      <c r="R39" s="116">
        <v>43252</v>
      </c>
      <c r="S39" s="117">
        <v>27206</v>
      </c>
      <c r="T39" s="118">
        <v>340970782</v>
      </c>
      <c r="U39" s="265">
        <f t="shared" si="1"/>
        <v>3.104539027628473E-2</v>
      </c>
    </row>
    <row r="40" spans="2:21" ht="15"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4"/>
      <c r="O40" s="54"/>
      <c r="P40" s="54"/>
      <c r="Q40" s="54"/>
      <c r="R40" s="116"/>
      <c r="S40" s="117"/>
      <c r="T40" s="118"/>
      <c r="U40" s="265"/>
    </row>
    <row r="41" spans="2:21" ht="15"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4"/>
      <c r="O41" s="54"/>
      <c r="P41" s="54"/>
      <c r="Q41" s="54"/>
      <c r="R41" s="116"/>
      <c r="S41" s="117"/>
      <c r="T41" s="118"/>
      <c r="U41" s="265"/>
    </row>
    <row r="42" spans="2:21"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54"/>
      <c r="O42" s="54"/>
      <c r="P42" s="54"/>
      <c r="Q42" s="54"/>
      <c r="R42" s="54"/>
    </row>
    <row r="43" spans="2:21"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54"/>
      <c r="O43" s="54"/>
      <c r="P43" s="54"/>
      <c r="Q43" s="54"/>
    </row>
    <row r="44" spans="2:21"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54"/>
      <c r="O44" s="54"/>
      <c r="P44" s="54"/>
      <c r="Q44" s="54"/>
    </row>
    <row r="45" spans="2:21"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54"/>
      <c r="O45" s="54"/>
      <c r="P45" s="54"/>
      <c r="Q45" s="54"/>
    </row>
    <row r="46" spans="2:21"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54"/>
      <c r="O46" s="54"/>
      <c r="P46" s="54"/>
      <c r="Q46" s="54"/>
    </row>
    <row r="47" spans="2:21" ht="13.5" thickBot="1"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21" ht="32.25" thickBot="1"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S48" s="128" t="s">
        <v>86</v>
      </c>
      <c r="T48" s="128" t="s">
        <v>36</v>
      </c>
      <c r="U48" s="128" t="s">
        <v>88</v>
      </c>
    </row>
    <row r="49" spans="2:21" ht="15"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S49" s="129" t="s">
        <v>32</v>
      </c>
      <c r="T49" s="130">
        <f>Prayas!C63</f>
        <v>25135</v>
      </c>
      <c r="U49" s="131" t="e">
        <f>T49/T$53</f>
        <v>#REF!</v>
      </c>
    </row>
    <row r="50" spans="2:21" ht="15.75" thickBot="1"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S50" s="132" t="s">
        <v>87</v>
      </c>
      <c r="T50" s="135">
        <f>Prayas!C64</f>
        <v>2815</v>
      </c>
      <c r="U50" s="134" t="e">
        <f>T50/T$53</f>
        <v>#REF!</v>
      </c>
    </row>
    <row r="51" spans="2:21" ht="15.75" thickBot="1"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S51" s="141" t="s">
        <v>99</v>
      </c>
      <c r="T51" s="136" t="e">
        <f>Prayas!#REF!</f>
        <v>#REF!</v>
      </c>
      <c r="U51" s="137" t="e">
        <f>T51/T$53</f>
        <v>#REF!</v>
      </c>
    </row>
    <row r="52" spans="2:21" ht="15.75" thickBot="1"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S52" s="141" t="s">
        <v>132</v>
      </c>
      <c r="T52" s="135">
        <f>Prayas!C65</f>
        <v>5</v>
      </c>
      <c r="U52" s="134" t="e">
        <f>T52/T$53</f>
        <v>#REF!</v>
      </c>
    </row>
    <row r="53" spans="2:21" ht="16.5" thickBot="1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S53" s="138" t="s">
        <v>3</v>
      </c>
      <c r="T53" s="139" t="e">
        <f>SUM(T49:T52)</f>
        <v>#REF!</v>
      </c>
      <c r="U53" s="140"/>
    </row>
    <row r="54" spans="2:21" ht="15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S54" s="141" t="s">
        <v>90</v>
      </c>
      <c r="T54" s="130">
        <f>Prayas!C61</f>
        <v>15530</v>
      </c>
      <c r="U54" s="142">
        <f>T54/T56</f>
        <v>0.55553568234662853</v>
      </c>
    </row>
    <row r="55" spans="2:21" ht="15.75" thickBot="1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S55" s="143" t="s">
        <v>91</v>
      </c>
      <c r="T55" s="130">
        <f>Prayas!C62</f>
        <v>12425</v>
      </c>
      <c r="U55" s="144">
        <f>T55/T56</f>
        <v>0.44446431765337147</v>
      </c>
    </row>
    <row r="56" spans="2:21" ht="16.5" thickBot="1">
      <c r="S56" s="145" t="s">
        <v>3</v>
      </c>
      <c r="T56" s="139">
        <f>SUM(T54:T55)</f>
        <v>27955</v>
      </c>
      <c r="U56" s="146"/>
    </row>
    <row r="57" spans="2:21" ht="13.5" thickBot="1"/>
    <row r="58" spans="2:21" ht="32.25" thickBot="1">
      <c r="S58" s="147" t="s">
        <v>86</v>
      </c>
      <c r="T58" s="148" t="s">
        <v>33</v>
      </c>
      <c r="U58" s="149"/>
    </row>
    <row r="59" spans="2:21" ht="15">
      <c r="S59" s="150" t="s">
        <v>32</v>
      </c>
      <c r="T59" s="127">
        <f>Prayas!C66</f>
        <v>350481250</v>
      </c>
      <c r="U59" s="151" t="e">
        <f>T59/T$63</f>
        <v>#REF!</v>
      </c>
    </row>
    <row r="60" spans="2:21" ht="15">
      <c r="S60" s="132" t="s">
        <v>87</v>
      </c>
      <c r="T60" s="133">
        <f>Prayas!C67</f>
        <v>31831520</v>
      </c>
      <c r="U60" s="134" t="e">
        <f>T60/T$63</f>
        <v>#REF!</v>
      </c>
    </row>
    <row r="61" spans="2:21" ht="15">
      <c r="S61" s="132" t="s">
        <v>99</v>
      </c>
      <c r="T61" s="133" t="e">
        <f>Prayas!#REF!</f>
        <v>#REF!</v>
      </c>
      <c r="U61" s="134" t="e">
        <f>T61/T$63</f>
        <v>#REF!</v>
      </c>
    </row>
    <row r="62" spans="2:21" ht="15">
      <c r="S62" s="132" t="s">
        <v>132</v>
      </c>
      <c r="T62" s="133">
        <f>Prayas!C68</f>
        <v>174289</v>
      </c>
      <c r="U62" s="134" t="e">
        <f>T62/T$63</f>
        <v>#REF!</v>
      </c>
    </row>
    <row r="63" spans="2:21" ht="16.5" thickBot="1">
      <c r="S63" s="152" t="s">
        <v>3</v>
      </c>
      <c r="T63" s="153" t="e">
        <f>SUM(T59:T62)</f>
        <v>#REF!</v>
      </c>
      <c r="U63" s="154"/>
    </row>
    <row r="64" spans="2:21" ht="15.75" thickBot="1">
      <c r="S64" s="155" t="s">
        <v>90</v>
      </c>
      <c r="T64" s="127">
        <f>Prayas!C59</f>
        <v>213637927</v>
      </c>
      <c r="U64" s="156">
        <f>T64/T66</f>
        <v>0.55854942532840046</v>
      </c>
    </row>
    <row r="65" spans="19:21" ht="15">
      <c r="S65" s="157" t="s">
        <v>91</v>
      </c>
      <c r="T65" s="127">
        <f>Prayas!C60</f>
        <v>168849132</v>
      </c>
      <c r="U65" s="158">
        <f>T65/T66</f>
        <v>0.44145057467159954</v>
      </c>
    </row>
    <row r="66" spans="19:21" ht="16.5" thickBot="1">
      <c r="S66" s="152" t="s">
        <v>3</v>
      </c>
      <c r="T66" s="153">
        <f>SUM(T64:T65)</f>
        <v>382487059</v>
      </c>
      <c r="U66" s="154"/>
    </row>
    <row r="67" spans="19:21" ht="13.5" thickBot="1"/>
    <row r="68" spans="19:21" ht="16.5" thickBot="1">
      <c r="S68" s="126" t="s">
        <v>112</v>
      </c>
      <c r="T68" s="126" t="s">
        <v>113</v>
      </c>
      <c r="U68" s="126" t="s">
        <v>114</v>
      </c>
    </row>
    <row r="69" spans="19:21" ht="15.75" thickBot="1">
      <c r="S69" s="127" t="s">
        <v>124</v>
      </c>
      <c r="T69" s="266">
        <f>'BranchWise TotalPortfolio'!D12</f>
        <v>700</v>
      </c>
      <c r="U69" s="266">
        <f>'BranchWise TotalPortfolio'!D13</f>
        <v>9935898</v>
      </c>
    </row>
    <row r="70" spans="19:21" ht="15.75" thickBot="1">
      <c r="S70" s="127" t="s">
        <v>121</v>
      </c>
      <c r="T70" s="266">
        <f>'BranchWise TotalPortfolio'!E12</f>
        <v>2145</v>
      </c>
      <c r="U70" s="266">
        <f>'BranchWise TotalPortfolio'!E13</f>
        <v>32444701</v>
      </c>
    </row>
    <row r="71" spans="19:21" ht="15.75" thickBot="1">
      <c r="S71" s="127" t="s">
        <v>94</v>
      </c>
      <c r="T71" s="266">
        <f>'BranchWise TotalPortfolio'!F12</f>
        <v>1141</v>
      </c>
      <c r="U71" s="266">
        <f>'BranchWise TotalPortfolio'!F13</f>
        <v>16037006</v>
      </c>
    </row>
    <row r="72" spans="19:21" ht="15.75" thickBot="1">
      <c r="S72" s="127" t="s">
        <v>98</v>
      </c>
      <c r="T72" s="266">
        <f>'BranchWise TotalPortfolio'!G12</f>
        <v>2072</v>
      </c>
      <c r="U72" s="266">
        <f>'BranchWise TotalPortfolio'!G13</f>
        <v>31924619</v>
      </c>
    </row>
    <row r="73" spans="19:21" ht="15.75" thickBot="1">
      <c r="S73" s="127" t="s">
        <v>122</v>
      </c>
      <c r="T73" s="266">
        <f>'BranchWise TotalPortfolio'!I12</f>
        <v>737</v>
      </c>
      <c r="U73" s="266">
        <f>'BranchWise TotalPortfolio'!I13</f>
        <v>10319188</v>
      </c>
    </row>
    <row r="74" spans="19:21" ht="15.75" thickBot="1">
      <c r="S74" s="127" t="s">
        <v>92</v>
      </c>
      <c r="T74" s="266">
        <v>0</v>
      </c>
      <c r="U74" s="266">
        <v>0</v>
      </c>
    </row>
    <row r="75" spans="19:21" ht="15.75" thickBot="1">
      <c r="S75" s="127" t="s">
        <v>93</v>
      </c>
      <c r="T75" s="266" t="e">
        <f>'BranchWise TotalPortfolio'!#REF!</f>
        <v>#REF!</v>
      </c>
      <c r="U75" s="266" t="e">
        <f>'BranchWise TotalPortfolio'!#REF!</f>
        <v>#REF!</v>
      </c>
    </row>
    <row r="76" spans="19:21" ht="15.75" thickBot="1">
      <c r="S76" s="127" t="s">
        <v>75</v>
      </c>
      <c r="T76" s="266">
        <f>'BranchWise TotalPortfolio'!J12</f>
        <v>1111</v>
      </c>
      <c r="U76" s="266">
        <f>'BranchWise TotalPortfolio'!J13</f>
        <v>13832334</v>
      </c>
    </row>
    <row r="77" spans="19:21" ht="15.75" thickBot="1">
      <c r="S77" s="127" t="s">
        <v>76</v>
      </c>
      <c r="T77" s="266">
        <f>'BranchWise TotalPortfolio'!K12</f>
        <v>1189</v>
      </c>
      <c r="U77" s="266">
        <f>'BranchWise TotalPortfolio'!K13</f>
        <v>13497478</v>
      </c>
    </row>
    <row r="78" spans="19:21" ht="15.75" thickBot="1">
      <c r="S78" s="127" t="s">
        <v>106</v>
      </c>
      <c r="T78" s="266">
        <f>'BranchWise TotalPortfolio'!L12</f>
        <v>1085</v>
      </c>
      <c r="U78" s="266">
        <f>'BranchWise TotalPortfolio'!L13</f>
        <v>15785208</v>
      </c>
    </row>
    <row r="79" spans="19:21" ht="15.75" thickBot="1">
      <c r="S79" s="127" t="s">
        <v>95</v>
      </c>
      <c r="T79" s="266">
        <f>'BranchWise TotalPortfolio'!M12</f>
        <v>39</v>
      </c>
      <c r="U79" s="266">
        <f>'BranchWise TotalPortfolio'!M13</f>
        <v>123376</v>
      </c>
    </row>
    <row r="80" spans="19:21" ht="15.75" thickBot="1">
      <c r="S80" s="127" t="s">
        <v>115</v>
      </c>
      <c r="T80" s="266">
        <f>'BranchWise TotalPortfolio'!Y12</f>
        <v>1314</v>
      </c>
      <c r="U80" s="266">
        <f>'BranchWise TotalPortfolio'!Y13</f>
        <v>15882714</v>
      </c>
    </row>
    <row r="81" spans="3:33" ht="15.75" thickBot="1">
      <c r="S81" s="127" t="s">
        <v>105</v>
      </c>
      <c r="T81" s="266">
        <f>'BranchWise TotalPortfolio'!N12</f>
        <v>746</v>
      </c>
      <c r="U81" s="266">
        <f>'BranchWise TotalPortfolio'!N13</f>
        <v>9852920</v>
      </c>
    </row>
    <row r="82" spans="3:33" ht="15.75" thickBot="1">
      <c r="S82" s="127" t="s">
        <v>102</v>
      </c>
      <c r="T82" s="266">
        <f>'BranchWise TotalPortfolio'!O12</f>
        <v>1715</v>
      </c>
      <c r="U82" s="266">
        <f>'BranchWise TotalPortfolio'!O13</f>
        <v>24728196</v>
      </c>
    </row>
    <row r="83" spans="3:33" ht="15.75" thickBot="1">
      <c r="S83" s="127" t="s">
        <v>78</v>
      </c>
      <c r="T83" s="266">
        <f>'BranchWise TotalPortfolio'!P12</f>
        <v>1367</v>
      </c>
      <c r="U83" s="266">
        <f>'BranchWise TotalPortfolio'!P13</f>
        <v>19510844</v>
      </c>
    </row>
    <row r="84" spans="3:33" ht="15.75" thickBot="1">
      <c r="S84" s="127" t="s">
        <v>104</v>
      </c>
      <c r="T84" s="266">
        <f>'BranchWise TotalPortfolio'!Q12</f>
        <v>2451</v>
      </c>
      <c r="U84" s="266">
        <f>'BranchWise TotalPortfolio'!Q13</f>
        <v>35248268</v>
      </c>
    </row>
    <row r="85" spans="3:33" ht="15.75" thickBot="1">
      <c r="S85" s="127" t="s">
        <v>108</v>
      </c>
      <c r="T85" s="266">
        <f>'BranchWise TotalPortfolio'!R12</f>
        <v>1220</v>
      </c>
      <c r="U85" s="266">
        <f>'BranchWise TotalPortfolio'!R13</f>
        <v>17276749</v>
      </c>
    </row>
    <row r="86" spans="3:33" ht="15.75" thickBot="1">
      <c r="S86" s="127" t="s">
        <v>101</v>
      </c>
      <c r="T86" s="266">
        <f>'BranchWise TotalPortfolio'!S12</f>
        <v>991</v>
      </c>
      <c r="U86" s="266">
        <f>'BranchWise TotalPortfolio'!S13</f>
        <v>9204409</v>
      </c>
    </row>
    <row r="87" spans="3:33" ht="15.75" thickBot="1">
      <c r="S87" s="127" t="s">
        <v>107</v>
      </c>
      <c r="T87" s="266">
        <f>'BranchWise TotalPortfolio'!T12</f>
        <v>325</v>
      </c>
      <c r="U87" s="266">
        <f>'BranchWise TotalPortfolio'!T13</f>
        <v>3403656</v>
      </c>
    </row>
    <row r="88" spans="3:33" ht="15.75" thickBot="1">
      <c r="S88" s="127" t="s">
        <v>97</v>
      </c>
      <c r="T88" s="266">
        <f>'BranchWise TotalPortfolio'!U12</f>
        <v>983</v>
      </c>
      <c r="U88" s="266">
        <f>'BranchWise TotalPortfolio'!U13</f>
        <v>15252200</v>
      </c>
    </row>
    <row r="89" spans="3:33" ht="15.75" thickBot="1">
      <c r="S89" s="127" t="s">
        <v>83</v>
      </c>
      <c r="T89" s="266">
        <f>'BranchWise TotalPortfolio'!V12</f>
        <v>2081</v>
      </c>
      <c r="U89" s="266">
        <f>'BranchWise TotalPortfolio'!V13</f>
        <v>24897776</v>
      </c>
    </row>
    <row r="90" spans="3:33" ht="15.75" thickBot="1">
      <c r="S90" s="127" t="s">
        <v>120</v>
      </c>
      <c r="T90" s="266">
        <f>'BranchWise TotalPortfolio'!W12</f>
        <v>1520</v>
      </c>
      <c r="U90" s="266">
        <f>'BranchWise TotalPortfolio'!W13</f>
        <v>18067518</v>
      </c>
    </row>
    <row r="91" spans="3:33" ht="15">
      <c r="S91" s="127" t="s">
        <v>137</v>
      </c>
      <c r="T91" s="266">
        <f>'BranchWise TotalPortfolio'!X12</f>
        <v>1492</v>
      </c>
      <c r="U91" s="266">
        <f>'BranchWise TotalPortfolio'!X13</f>
        <v>21272248</v>
      </c>
    </row>
    <row r="94" spans="3:33" ht="15">
      <c r="C94" s="108"/>
      <c r="R94" s="125" t="s">
        <v>34</v>
      </c>
      <c r="S94" s="124">
        <v>42841</v>
      </c>
      <c r="T94" s="124">
        <v>42871</v>
      </c>
      <c r="U94" s="124">
        <v>42902</v>
      </c>
      <c r="V94" s="124">
        <v>42932</v>
      </c>
      <c r="W94" s="124">
        <v>42963</v>
      </c>
      <c r="X94" s="124">
        <v>42979</v>
      </c>
      <c r="Y94" s="124">
        <v>43009</v>
      </c>
      <c r="Z94" s="124">
        <v>43041</v>
      </c>
      <c r="AA94" s="124">
        <v>43072</v>
      </c>
      <c r="AB94" s="124">
        <v>43101</v>
      </c>
      <c r="AC94" s="124">
        <v>43132</v>
      </c>
      <c r="AD94" s="124">
        <v>43160</v>
      </c>
      <c r="AE94" s="124">
        <v>43191</v>
      </c>
      <c r="AF94" s="124">
        <v>43221</v>
      </c>
      <c r="AG94" s="124">
        <v>43252</v>
      </c>
    </row>
    <row r="95" spans="3:33" ht="15">
      <c r="C95" s="108"/>
      <c r="R95" s="120" t="s">
        <v>124</v>
      </c>
      <c r="S95" s="120">
        <v>780</v>
      </c>
      <c r="T95" s="120">
        <v>752</v>
      </c>
      <c r="U95" s="120">
        <v>681</v>
      </c>
      <c r="V95" s="120">
        <v>603</v>
      </c>
      <c r="W95" s="120">
        <v>568</v>
      </c>
      <c r="X95" s="120">
        <v>495</v>
      </c>
      <c r="Y95" s="120">
        <v>448</v>
      </c>
      <c r="Z95" s="120">
        <v>473</v>
      </c>
      <c r="AA95" s="120">
        <v>480</v>
      </c>
      <c r="AB95" s="120">
        <v>482</v>
      </c>
      <c r="AC95" s="120">
        <v>518</v>
      </c>
      <c r="AD95" s="120">
        <v>478</v>
      </c>
      <c r="AE95" s="120">
        <v>491</v>
      </c>
      <c r="AF95" s="120">
        <v>502</v>
      </c>
      <c r="AG95" s="120">
        <v>523</v>
      </c>
    </row>
    <row r="96" spans="3:33" ht="15">
      <c r="C96" s="108"/>
      <c r="R96" s="120" t="s">
        <v>121</v>
      </c>
      <c r="S96" s="120">
        <v>1856</v>
      </c>
      <c r="T96" s="120">
        <v>1802</v>
      </c>
      <c r="U96" s="120">
        <v>1855</v>
      </c>
      <c r="V96" s="120">
        <v>1974</v>
      </c>
      <c r="W96" s="120">
        <v>1979</v>
      </c>
      <c r="X96" s="120">
        <v>2003</v>
      </c>
      <c r="Y96" s="120">
        <v>1991</v>
      </c>
      <c r="Z96" s="120">
        <v>2051</v>
      </c>
      <c r="AA96" s="120">
        <v>2097</v>
      </c>
      <c r="AB96" s="120">
        <v>2155</v>
      </c>
      <c r="AC96" s="120">
        <v>2190</v>
      </c>
      <c r="AD96" s="120">
        <v>2252</v>
      </c>
      <c r="AE96" s="120">
        <v>2229</v>
      </c>
      <c r="AF96" s="120">
        <v>2321</v>
      </c>
      <c r="AG96" s="120">
        <v>2314</v>
      </c>
    </row>
    <row r="97" spans="18:33" ht="15">
      <c r="R97" s="120" t="s">
        <v>94</v>
      </c>
      <c r="S97" s="120">
        <v>1196</v>
      </c>
      <c r="T97" s="120">
        <v>1167</v>
      </c>
      <c r="U97" s="120">
        <v>1199</v>
      </c>
      <c r="V97" s="120">
        <v>1133</v>
      </c>
      <c r="W97" s="120">
        <v>1207</v>
      </c>
      <c r="X97" s="120">
        <v>1211</v>
      </c>
      <c r="Y97" s="120">
        <v>1203</v>
      </c>
      <c r="Z97" s="120">
        <v>1226</v>
      </c>
      <c r="AA97" s="120">
        <v>1249</v>
      </c>
      <c r="AB97" s="120">
        <v>1244</v>
      </c>
      <c r="AC97" s="120">
        <v>1234</v>
      </c>
      <c r="AD97" s="120">
        <v>1242</v>
      </c>
      <c r="AE97" s="120">
        <v>1215</v>
      </c>
      <c r="AF97" s="120">
        <v>1189</v>
      </c>
      <c r="AG97" s="120">
        <v>1171</v>
      </c>
    </row>
    <row r="98" spans="18:33" ht="15">
      <c r="R98" s="120" t="s">
        <v>98</v>
      </c>
      <c r="S98" s="120">
        <v>1613</v>
      </c>
      <c r="T98" s="120">
        <v>1686</v>
      </c>
      <c r="U98" s="120">
        <v>1732</v>
      </c>
      <c r="V98" s="120">
        <v>1791</v>
      </c>
      <c r="W98" s="120">
        <v>1906</v>
      </c>
      <c r="X98" s="120">
        <v>1949</v>
      </c>
      <c r="Y98" s="120">
        <v>1908</v>
      </c>
      <c r="Z98" s="120">
        <v>2017</v>
      </c>
      <c r="AA98" s="120">
        <v>2037</v>
      </c>
      <c r="AB98" s="120">
        <v>2079</v>
      </c>
      <c r="AC98" s="120">
        <v>2044</v>
      </c>
      <c r="AD98" s="120">
        <v>2185</v>
      </c>
      <c r="AE98" s="120">
        <v>2229</v>
      </c>
      <c r="AF98" s="120">
        <v>2495</v>
      </c>
      <c r="AG98" s="120">
        <v>2614</v>
      </c>
    </row>
    <row r="99" spans="18:33" ht="15">
      <c r="R99" s="120" t="s">
        <v>122</v>
      </c>
      <c r="S99" s="120">
        <v>1191</v>
      </c>
      <c r="T99" s="120">
        <v>1159</v>
      </c>
      <c r="U99" s="120">
        <v>1209</v>
      </c>
      <c r="V99" s="120">
        <v>1251</v>
      </c>
      <c r="W99" s="120">
        <v>1256</v>
      </c>
      <c r="X99" s="120">
        <v>1282</v>
      </c>
      <c r="Y99" s="120">
        <v>1260</v>
      </c>
      <c r="Z99" s="120">
        <v>1291</v>
      </c>
      <c r="AA99" s="120">
        <v>1358</v>
      </c>
      <c r="AB99" s="120">
        <v>1361</v>
      </c>
      <c r="AC99" s="120">
        <v>1392</v>
      </c>
      <c r="AD99" s="120">
        <v>1409</v>
      </c>
      <c r="AE99" s="120">
        <v>1400</v>
      </c>
      <c r="AF99" s="120">
        <v>1451</v>
      </c>
      <c r="AG99" s="120">
        <v>1426</v>
      </c>
    </row>
    <row r="100" spans="18:33" ht="15">
      <c r="R100" s="120" t="s">
        <v>92</v>
      </c>
      <c r="S100" s="120">
        <v>19</v>
      </c>
      <c r="T100" s="120">
        <v>18</v>
      </c>
      <c r="U100" s="120">
        <v>0</v>
      </c>
      <c r="V100" s="120">
        <v>0</v>
      </c>
      <c r="W100" s="120">
        <v>0</v>
      </c>
      <c r="X100" s="120">
        <v>0</v>
      </c>
      <c r="Y100" s="120">
        <v>0</v>
      </c>
      <c r="Z100" s="120">
        <v>0</v>
      </c>
      <c r="AA100" s="120">
        <v>0</v>
      </c>
      <c r="AB100" s="120">
        <v>0</v>
      </c>
      <c r="AC100" s="120">
        <v>0</v>
      </c>
      <c r="AD100" s="120">
        <v>0</v>
      </c>
      <c r="AE100" s="120">
        <v>0</v>
      </c>
      <c r="AF100" s="120">
        <v>0</v>
      </c>
      <c r="AG100" s="120">
        <v>0</v>
      </c>
    </row>
    <row r="101" spans="18:33" ht="15">
      <c r="R101" s="120" t="s">
        <v>93</v>
      </c>
      <c r="S101" s="120">
        <v>497</v>
      </c>
      <c r="T101" s="120">
        <v>491</v>
      </c>
      <c r="U101" s="120">
        <v>480</v>
      </c>
      <c r="V101" s="120">
        <v>433</v>
      </c>
      <c r="W101" s="120">
        <v>387</v>
      </c>
      <c r="X101" s="120">
        <v>302</v>
      </c>
      <c r="Y101" s="120">
        <v>261</v>
      </c>
      <c r="Z101" s="120">
        <v>218</v>
      </c>
      <c r="AA101" s="120">
        <v>204</v>
      </c>
      <c r="AB101" s="120">
        <v>187</v>
      </c>
      <c r="AC101" s="120">
        <v>184</v>
      </c>
      <c r="AD101" s="120">
        <v>99</v>
      </c>
      <c r="AE101" s="120">
        <v>97</v>
      </c>
      <c r="AF101" s="120">
        <v>95</v>
      </c>
      <c r="AG101" s="120">
        <v>93</v>
      </c>
    </row>
    <row r="102" spans="18:33" ht="15">
      <c r="R102" s="120" t="s">
        <v>75</v>
      </c>
      <c r="S102" s="120">
        <v>1197</v>
      </c>
      <c r="T102" s="120">
        <v>1167</v>
      </c>
      <c r="U102" s="120">
        <v>1199</v>
      </c>
      <c r="V102" s="120">
        <v>1138</v>
      </c>
      <c r="W102" s="120">
        <v>1143</v>
      </c>
      <c r="X102" s="120">
        <v>1118</v>
      </c>
      <c r="Y102" s="120">
        <v>1008</v>
      </c>
      <c r="Z102" s="120">
        <v>1054</v>
      </c>
      <c r="AA102" s="120">
        <v>1135</v>
      </c>
      <c r="AB102" s="120">
        <v>1173</v>
      </c>
      <c r="AC102" s="120">
        <v>1276</v>
      </c>
      <c r="AD102" s="120">
        <v>1211</v>
      </c>
      <c r="AE102" s="120">
        <v>1172</v>
      </c>
      <c r="AF102" s="120">
        <v>1199</v>
      </c>
      <c r="AG102" s="120">
        <v>1213</v>
      </c>
    </row>
    <row r="103" spans="18:33" ht="15">
      <c r="R103" s="120" t="s">
        <v>76</v>
      </c>
      <c r="S103" s="120">
        <v>711</v>
      </c>
      <c r="T103" s="120">
        <v>707</v>
      </c>
      <c r="U103" s="120">
        <v>691</v>
      </c>
      <c r="V103" s="120">
        <v>687</v>
      </c>
      <c r="W103" s="120">
        <v>704</v>
      </c>
      <c r="X103" s="120">
        <v>730</v>
      </c>
      <c r="Y103" s="120">
        <v>627</v>
      </c>
      <c r="Z103" s="120">
        <v>795</v>
      </c>
      <c r="AA103" s="120">
        <v>880</v>
      </c>
      <c r="AB103" s="120">
        <v>951</v>
      </c>
      <c r="AC103" s="120">
        <v>983</v>
      </c>
      <c r="AD103" s="120">
        <v>1040</v>
      </c>
      <c r="AE103" s="120">
        <v>1049</v>
      </c>
      <c r="AF103" s="120">
        <v>1068</v>
      </c>
      <c r="AG103" s="120">
        <v>1100</v>
      </c>
    </row>
    <row r="104" spans="18:33" ht="15">
      <c r="R104" s="120" t="s">
        <v>106</v>
      </c>
      <c r="S104" s="120">
        <v>1600</v>
      </c>
      <c r="T104" s="120">
        <v>1555</v>
      </c>
      <c r="U104" s="120">
        <v>1501</v>
      </c>
      <c r="V104" s="120">
        <v>1457</v>
      </c>
      <c r="W104" s="120">
        <v>1353</v>
      </c>
      <c r="X104" s="120">
        <v>1256</v>
      </c>
      <c r="Y104" s="120">
        <v>1251</v>
      </c>
      <c r="Z104" s="120">
        <v>1253</v>
      </c>
      <c r="AA104" s="120">
        <v>1278</v>
      </c>
      <c r="AB104" s="120">
        <v>1191</v>
      </c>
      <c r="AC104" s="120">
        <v>1130</v>
      </c>
      <c r="AD104" s="120">
        <v>1113</v>
      </c>
      <c r="AE104" s="120">
        <v>1032</v>
      </c>
      <c r="AF104" s="120">
        <v>1026</v>
      </c>
      <c r="AG104" s="120">
        <v>1071</v>
      </c>
    </row>
    <row r="105" spans="18:33" ht="15">
      <c r="R105" s="120" t="s">
        <v>95</v>
      </c>
      <c r="S105" s="120">
        <v>1442</v>
      </c>
      <c r="T105" s="120">
        <v>1465</v>
      </c>
      <c r="U105" s="120">
        <v>1438</v>
      </c>
      <c r="V105" s="120">
        <v>1268</v>
      </c>
      <c r="W105" s="120">
        <v>1087</v>
      </c>
      <c r="X105" s="120">
        <v>1147</v>
      </c>
      <c r="Y105" s="120">
        <v>1125</v>
      </c>
      <c r="Z105" s="120">
        <v>1085</v>
      </c>
      <c r="AA105" s="120">
        <v>1080</v>
      </c>
      <c r="AB105" s="120">
        <v>1014</v>
      </c>
      <c r="AC105" s="120">
        <v>1017</v>
      </c>
      <c r="AD105" s="120">
        <v>989</v>
      </c>
      <c r="AE105" s="120">
        <v>901</v>
      </c>
      <c r="AF105" s="120">
        <v>859</v>
      </c>
      <c r="AG105" s="120">
        <v>818</v>
      </c>
    </row>
    <row r="106" spans="18:33" ht="15">
      <c r="R106" s="120" t="s">
        <v>115</v>
      </c>
      <c r="S106" s="120">
        <v>441</v>
      </c>
      <c r="T106" s="120">
        <v>493</v>
      </c>
      <c r="U106" s="120">
        <v>490</v>
      </c>
      <c r="V106" s="120">
        <v>483</v>
      </c>
      <c r="W106" s="120">
        <v>468</v>
      </c>
      <c r="X106" s="120">
        <v>433</v>
      </c>
      <c r="Y106" s="120">
        <v>364</v>
      </c>
      <c r="Z106" s="120">
        <v>281</v>
      </c>
      <c r="AA106" s="120">
        <v>224</v>
      </c>
      <c r="AB106" s="120">
        <v>204</v>
      </c>
      <c r="AC106" s="120">
        <v>151</v>
      </c>
      <c r="AD106" s="120">
        <v>115</v>
      </c>
      <c r="AE106" s="120">
        <v>90</v>
      </c>
      <c r="AF106" s="120">
        <v>88</v>
      </c>
      <c r="AG106" s="120">
        <v>53</v>
      </c>
    </row>
    <row r="107" spans="18:33" ht="15">
      <c r="R107" s="120" t="s">
        <v>105</v>
      </c>
      <c r="S107" s="120">
        <v>660</v>
      </c>
      <c r="T107" s="120">
        <v>652</v>
      </c>
      <c r="U107" s="120">
        <v>617</v>
      </c>
      <c r="V107" s="120">
        <v>627</v>
      </c>
      <c r="W107" s="120">
        <v>648</v>
      </c>
      <c r="X107" s="120">
        <v>651</v>
      </c>
      <c r="Y107" s="120">
        <v>653</v>
      </c>
      <c r="Z107" s="120">
        <v>672</v>
      </c>
      <c r="AA107" s="120">
        <v>675</v>
      </c>
      <c r="AB107" s="120">
        <v>682</v>
      </c>
      <c r="AC107" s="120">
        <v>649</v>
      </c>
      <c r="AD107" s="120">
        <v>681</v>
      </c>
      <c r="AE107" s="120">
        <v>660</v>
      </c>
      <c r="AF107" s="120">
        <v>675</v>
      </c>
      <c r="AG107" s="120">
        <v>655</v>
      </c>
    </row>
    <row r="108" spans="18:33" ht="15">
      <c r="R108" s="120" t="s">
        <v>102</v>
      </c>
      <c r="S108" s="120">
        <v>1274</v>
      </c>
      <c r="T108" s="120">
        <v>1206</v>
      </c>
      <c r="U108" s="120">
        <v>1239</v>
      </c>
      <c r="V108" s="120">
        <v>1273</v>
      </c>
      <c r="W108" s="120">
        <v>1247</v>
      </c>
      <c r="X108" s="120">
        <v>1289</v>
      </c>
      <c r="Y108" s="120">
        <v>1286</v>
      </c>
      <c r="Z108" s="120">
        <v>1249</v>
      </c>
      <c r="AA108" s="120">
        <v>1289</v>
      </c>
      <c r="AB108" s="120">
        <v>1314</v>
      </c>
      <c r="AC108" s="120">
        <v>1313</v>
      </c>
      <c r="AD108" s="120">
        <v>1387</v>
      </c>
      <c r="AE108" s="120">
        <v>1351</v>
      </c>
      <c r="AF108" s="120">
        <v>1405</v>
      </c>
      <c r="AG108" s="120">
        <v>1389</v>
      </c>
    </row>
    <row r="109" spans="18:33" ht="15">
      <c r="R109" s="120" t="s">
        <v>78</v>
      </c>
      <c r="S109" s="120">
        <v>1133</v>
      </c>
      <c r="T109" s="120">
        <v>1139</v>
      </c>
      <c r="U109" s="120">
        <v>1141</v>
      </c>
      <c r="V109" s="120">
        <v>1099</v>
      </c>
      <c r="W109" s="120">
        <v>1138</v>
      </c>
      <c r="X109" s="120">
        <v>1158</v>
      </c>
      <c r="Y109" s="120">
        <v>1170</v>
      </c>
      <c r="Z109" s="120">
        <v>1266</v>
      </c>
      <c r="AA109" s="120">
        <v>1323</v>
      </c>
      <c r="AB109" s="120">
        <v>1381</v>
      </c>
      <c r="AC109" s="120">
        <v>1445</v>
      </c>
      <c r="AD109" s="120">
        <v>1449</v>
      </c>
      <c r="AE109" s="120">
        <v>1411</v>
      </c>
      <c r="AF109" s="120">
        <v>1425</v>
      </c>
      <c r="AG109" s="120">
        <v>1455</v>
      </c>
    </row>
    <row r="110" spans="18:33" ht="15">
      <c r="R110" s="120" t="s">
        <v>104</v>
      </c>
      <c r="S110" s="120">
        <v>1833</v>
      </c>
      <c r="T110" s="120">
        <v>1794</v>
      </c>
      <c r="U110" s="120">
        <v>1769</v>
      </c>
      <c r="V110" s="120">
        <v>1734</v>
      </c>
      <c r="W110" s="120">
        <v>1697</v>
      </c>
      <c r="X110" s="120">
        <v>1748</v>
      </c>
      <c r="Y110" s="120">
        <v>1708</v>
      </c>
      <c r="Z110" s="120">
        <v>1718</v>
      </c>
      <c r="AA110" s="120">
        <v>1781</v>
      </c>
      <c r="AB110" s="120">
        <v>1893</v>
      </c>
      <c r="AC110" s="120">
        <v>2012</v>
      </c>
      <c r="AD110" s="120">
        <v>2125</v>
      </c>
      <c r="AE110" s="120">
        <v>2042</v>
      </c>
      <c r="AF110" s="120">
        <v>2115</v>
      </c>
      <c r="AG110" s="120">
        <v>2151</v>
      </c>
    </row>
    <row r="111" spans="18:33" ht="15">
      <c r="R111" s="120" t="s">
        <v>108</v>
      </c>
      <c r="S111" s="120">
        <v>1442</v>
      </c>
      <c r="T111" s="120">
        <v>1404</v>
      </c>
      <c r="U111" s="120">
        <v>1380</v>
      </c>
      <c r="V111" s="120">
        <v>1437</v>
      </c>
      <c r="W111" s="120">
        <v>1455</v>
      </c>
      <c r="X111" s="120">
        <v>1396</v>
      </c>
      <c r="Y111" s="120">
        <v>1416</v>
      </c>
      <c r="Z111" s="120">
        <v>1485</v>
      </c>
      <c r="AA111" s="120">
        <v>1558</v>
      </c>
      <c r="AB111" s="120">
        <v>1615</v>
      </c>
      <c r="AC111" s="120">
        <v>1586</v>
      </c>
      <c r="AD111" s="120">
        <v>1668</v>
      </c>
      <c r="AE111" s="120">
        <v>1645</v>
      </c>
      <c r="AF111" s="120">
        <v>1690</v>
      </c>
      <c r="AG111" s="120">
        <v>1666</v>
      </c>
    </row>
    <row r="112" spans="18:33" ht="15">
      <c r="R112" s="120" t="s">
        <v>101</v>
      </c>
      <c r="S112" s="120">
        <v>1050</v>
      </c>
      <c r="T112" s="120">
        <v>1056</v>
      </c>
      <c r="U112" s="120">
        <v>1075</v>
      </c>
      <c r="V112" s="120">
        <v>1092</v>
      </c>
      <c r="W112" s="120">
        <v>1058</v>
      </c>
      <c r="X112" s="120">
        <v>1032</v>
      </c>
      <c r="Y112" s="120">
        <v>1048</v>
      </c>
      <c r="Z112" s="120">
        <v>1086</v>
      </c>
      <c r="AA112" s="120">
        <v>1116</v>
      </c>
      <c r="AB112" s="120">
        <v>1156</v>
      </c>
      <c r="AC112" s="120">
        <v>1160</v>
      </c>
      <c r="AD112" s="120">
        <v>1180</v>
      </c>
      <c r="AE112" s="120">
        <v>1150</v>
      </c>
      <c r="AF112" s="120">
        <v>1163</v>
      </c>
      <c r="AG112" s="120">
        <v>1134</v>
      </c>
    </row>
    <row r="113" spans="3:33" ht="15">
      <c r="R113" s="120" t="s">
        <v>107</v>
      </c>
      <c r="S113" s="120">
        <v>862</v>
      </c>
      <c r="T113" s="120">
        <v>855</v>
      </c>
      <c r="U113" s="120">
        <v>808</v>
      </c>
      <c r="V113" s="120">
        <v>770</v>
      </c>
      <c r="W113" s="120">
        <v>705</v>
      </c>
      <c r="X113" s="120">
        <v>717</v>
      </c>
      <c r="Y113" s="120">
        <v>705</v>
      </c>
      <c r="Z113" s="120">
        <v>712</v>
      </c>
      <c r="AA113" s="120">
        <v>662</v>
      </c>
      <c r="AB113" s="120">
        <v>623</v>
      </c>
      <c r="AC113" s="120">
        <v>587</v>
      </c>
      <c r="AD113" s="120">
        <v>537</v>
      </c>
      <c r="AE113" s="120">
        <v>546</v>
      </c>
      <c r="AF113" s="120">
        <v>528</v>
      </c>
      <c r="AG113" s="120">
        <v>527</v>
      </c>
    </row>
    <row r="114" spans="3:33" ht="15">
      <c r="R114" s="120" t="s">
        <v>97</v>
      </c>
      <c r="S114" s="120">
        <v>906</v>
      </c>
      <c r="T114" s="120">
        <v>916</v>
      </c>
      <c r="U114" s="120">
        <v>915</v>
      </c>
      <c r="V114" s="120">
        <v>932</v>
      </c>
      <c r="W114" s="120">
        <v>896</v>
      </c>
      <c r="X114" s="120">
        <v>905</v>
      </c>
      <c r="Y114" s="120">
        <v>879</v>
      </c>
      <c r="Z114" s="120">
        <v>918</v>
      </c>
      <c r="AA114" s="120">
        <v>951</v>
      </c>
      <c r="AB114" s="120">
        <v>981</v>
      </c>
      <c r="AC114" s="120">
        <v>949</v>
      </c>
      <c r="AD114" s="120">
        <v>980</v>
      </c>
      <c r="AE114" s="120">
        <v>1036</v>
      </c>
      <c r="AF114" s="120">
        <v>1079</v>
      </c>
      <c r="AG114" s="120">
        <v>1140</v>
      </c>
    </row>
    <row r="115" spans="3:33" ht="15">
      <c r="R115" s="120" t="s">
        <v>83</v>
      </c>
      <c r="S115" s="120">
        <v>1271</v>
      </c>
      <c r="T115" s="120">
        <v>1312</v>
      </c>
      <c r="U115" s="120">
        <v>1245</v>
      </c>
      <c r="V115" s="120">
        <v>1203</v>
      </c>
      <c r="W115" s="120">
        <v>1238</v>
      </c>
      <c r="X115" s="120">
        <v>1263</v>
      </c>
      <c r="Y115" s="120">
        <v>1378</v>
      </c>
      <c r="Z115" s="120">
        <v>1458</v>
      </c>
      <c r="AA115" s="120">
        <v>1505</v>
      </c>
      <c r="AB115" s="120">
        <v>1582</v>
      </c>
      <c r="AC115" s="120">
        <v>1680</v>
      </c>
      <c r="AD115" s="120">
        <v>1809</v>
      </c>
      <c r="AE115" s="120">
        <v>1817</v>
      </c>
      <c r="AF115" s="120">
        <v>1876</v>
      </c>
      <c r="AG115" s="120">
        <v>1890</v>
      </c>
    </row>
    <row r="116" spans="3:33" ht="15">
      <c r="R116" s="120" t="s">
        <v>120</v>
      </c>
      <c r="S116" s="120">
        <v>886</v>
      </c>
      <c r="T116" s="120">
        <v>944</v>
      </c>
      <c r="U116" s="120">
        <v>1117</v>
      </c>
      <c r="V116" s="120">
        <v>1356</v>
      </c>
      <c r="W116" s="120">
        <v>1526</v>
      </c>
      <c r="X116" s="120">
        <v>1458</v>
      </c>
      <c r="Y116" s="120">
        <v>1589</v>
      </c>
      <c r="Z116" s="120">
        <v>1642</v>
      </c>
      <c r="AA116" s="120">
        <v>1677</v>
      </c>
      <c r="AB116" s="120">
        <v>1702</v>
      </c>
      <c r="AC116" s="120">
        <v>1754</v>
      </c>
      <c r="AD116" s="120">
        <v>1827</v>
      </c>
      <c r="AE116" s="120">
        <v>1782</v>
      </c>
      <c r="AF116" s="120">
        <v>1949</v>
      </c>
      <c r="AG116" s="120">
        <v>1943</v>
      </c>
    </row>
    <row r="117" spans="3:33" ht="15">
      <c r="R117" s="120" t="s">
        <v>137</v>
      </c>
      <c r="S117" s="120">
        <v>0</v>
      </c>
      <c r="T117" s="120">
        <v>0</v>
      </c>
      <c r="U117" s="120">
        <v>0</v>
      </c>
      <c r="V117" s="120">
        <v>0</v>
      </c>
      <c r="W117" s="120">
        <v>0</v>
      </c>
      <c r="X117" s="120">
        <v>0</v>
      </c>
      <c r="Y117" s="120">
        <v>0</v>
      </c>
      <c r="Z117" s="120">
        <v>0</v>
      </c>
      <c r="AA117" s="120">
        <v>0</v>
      </c>
      <c r="AB117" s="120">
        <v>43</v>
      </c>
      <c r="AC117" s="120">
        <v>212</v>
      </c>
      <c r="AD117" s="120">
        <v>411</v>
      </c>
      <c r="AE117" s="120">
        <v>533</v>
      </c>
      <c r="AF117" s="120">
        <v>712</v>
      </c>
      <c r="AG117" s="120">
        <v>860</v>
      </c>
    </row>
    <row r="118" spans="3:33" ht="15.75">
      <c r="R118" s="160" t="s">
        <v>3</v>
      </c>
      <c r="S118" s="160">
        <f t="shared" ref="S118:AA118" si="2">SUM(S95:S116)</f>
        <v>23860</v>
      </c>
      <c r="T118" s="160">
        <f t="shared" si="2"/>
        <v>23740</v>
      </c>
      <c r="U118" s="160">
        <f t="shared" si="2"/>
        <v>23781</v>
      </c>
      <c r="V118" s="160">
        <f t="shared" si="2"/>
        <v>23741</v>
      </c>
      <c r="W118" s="160">
        <f t="shared" si="2"/>
        <v>23666</v>
      </c>
      <c r="X118" s="160">
        <f t="shared" si="2"/>
        <v>23543</v>
      </c>
      <c r="Y118" s="160">
        <f t="shared" si="2"/>
        <v>23278</v>
      </c>
      <c r="Z118" s="160">
        <f t="shared" si="2"/>
        <v>23950</v>
      </c>
      <c r="AA118" s="160">
        <f t="shared" si="2"/>
        <v>24559</v>
      </c>
      <c r="AB118" s="160">
        <f t="shared" ref="AB118:AG118" si="3">SUM(AB95:AB117)</f>
        <v>25013</v>
      </c>
      <c r="AC118" s="160">
        <f t="shared" si="3"/>
        <v>25466</v>
      </c>
      <c r="AD118" s="160">
        <f t="shared" si="3"/>
        <v>26187</v>
      </c>
      <c r="AE118" s="160">
        <f t="shared" si="3"/>
        <v>25878</v>
      </c>
      <c r="AF118" s="160">
        <f t="shared" si="3"/>
        <v>26910</v>
      </c>
      <c r="AG118" s="160">
        <f t="shared" si="3"/>
        <v>27206</v>
      </c>
    </row>
    <row r="119" spans="3:33" ht="14.25">
      <c r="R119" s="123"/>
      <c r="S119" s="123"/>
      <c r="T119" s="123"/>
      <c r="U119" s="123"/>
    </row>
    <row r="120" spans="3:33" ht="15">
      <c r="R120" s="125" t="s">
        <v>34</v>
      </c>
      <c r="S120" s="124">
        <v>42841</v>
      </c>
      <c r="T120" s="124">
        <v>42871</v>
      </c>
      <c r="U120" s="124">
        <v>42902</v>
      </c>
      <c r="V120" s="124">
        <v>42932</v>
      </c>
      <c r="W120" s="124">
        <v>42963</v>
      </c>
      <c r="X120" s="124">
        <v>42979</v>
      </c>
      <c r="Y120" s="124">
        <v>43009</v>
      </c>
      <c r="Z120" s="124">
        <v>43041</v>
      </c>
      <c r="AA120" s="124">
        <v>43072</v>
      </c>
      <c r="AB120" s="124">
        <v>43103</v>
      </c>
      <c r="AC120" s="124">
        <v>43134</v>
      </c>
      <c r="AD120" s="124">
        <v>43160</v>
      </c>
      <c r="AE120" s="124">
        <v>43191</v>
      </c>
      <c r="AF120" s="124">
        <v>43221</v>
      </c>
      <c r="AG120" s="124">
        <v>43252</v>
      </c>
    </row>
    <row r="121" spans="3:33" ht="15">
      <c r="C121" s="108"/>
      <c r="R121" s="120" t="s">
        <v>124</v>
      </c>
      <c r="S121" s="120">
        <v>6462761</v>
      </c>
      <c r="T121" s="120">
        <v>5416847</v>
      </c>
      <c r="U121" s="120">
        <v>5184994</v>
      </c>
      <c r="V121" s="120">
        <v>4654469</v>
      </c>
      <c r="W121" s="120">
        <v>4973436</v>
      </c>
      <c r="X121" s="120">
        <v>4880171</v>
      </c>
      <c r="Y121" s="120">
        <v>4780198</v>
      </c>
      <c r="Z121" s="120">
        <v>5364977</v>
      </c>
      <c r="AA121" s="120">
        <v>5683110</v>
      </c>
      <c r="AB121" s="120">
        <v>5709329</v>
      </c>
      <c r="AC121" s="120">
        <v>5938291</v>
      </c>
      <c r="AD121" s="120">
        <v>6200738</v>
      </c>
      <c r="AE121" s="120">
        <v>6503983</v>
      </c>
      <c r="AF121" s="120">
        <v>6620067</v>
      </c>
      <c r="AG121" s="120">
        <v>6822335</v>
      </c>
    </row>
    <row r="122" spans="3:33" ht="15">
      <c r="R122" s="120" t="s">
        <v>121</v>
      </c>
      <c r="S122" s="120">
        <v>20336487</v>
      </c>
      <c r="T122" s="120">
        <v>20514898</v>
      </c>
      <c r="U122" s="120">
        <v>21378461</v>
      </c>
      <c r="V122" s="120">
        <v>22671328</v>
      </c>
      <c r="W122" s="120">
        <v>23076613</v>
      </c>
      <c r="X122" s="120">
        <v>24393231</v>
      </c>
      <c r="Y122" s="120">
        <v>24784241</v>
      </c>
      <c r="Z122" s="120">
        <v>25076613</v>
      </c>
      <c r="AA122" s="120">
        <v>25516543</v>
      </c>
      <c r="AB122" s="120">
        <v>25825015</v>
      </c>
      <c r="AC122" s="120">
        <v>26380659</v>
      </c>
      <c r="AD122" s="120">
        <v>28025475</v>
      </c>
      <c r="AE122" s="120">
        <v>28296639</v>
      </c>
      <c r="AF122" s="120">
        <v>29613243</v>
      </c>
      <c r="AG122" s="120">
        <v>30244961</v>
      </c>
    </row>
    <row r="123" spans="3:33" ht="15">
      <c r="R123" s="120" t="s">
        <v>94</v>
      </c>
      <c r="S123" s="120">
        <v>11075291</v>
      </c>
      <c r="T123" s="120">
        <v>11051469</v>
      </c>
      <c r="U123" s="120">
        <v>11711761</v>
      </c>
      <c r="V123" s="120">
        <v>10996313</v>
      </c>
      <c r="W123" s="120">
        <v>11895312</v>
      </c>
      <c r="X123" s="120">
        <v>12070281</v>
      </c>
      <c r="Y123" s="120">
        <v>12211370</v>
      </c>
      <c r="Z123" s="120">
        <v>11697717</v>
      </c>
      <c r="AA123" s="120">
        <v>11726527</v>
      </c>
      <c r="AB123" s="120">
        <v>11525546</v>
      </c>
      <c r="AC123" s="120">
        <v>12513476</v>
      </c>
      <c r="AD123" s="120">
        <v>13264620</v>
      </c>
      <c r="AE123" s="120">
        <v>13585067</v>
      </c>
      <c r="AF123" s="120">
        <v>13521817</v>
      </c>
      <c r="AG123" s="120">
        <v>14103829</v>
      </c>
    </row>
    <row r="124" spans="3:33" ht="15">
      <c r="R124" s="120" t="s">
        <v>98</v>
      </c>
      <c r="S124" s="120">
        <v>13348384</v>
      </c>
      <c r="T124" s="120">
        <v>14107524</v>
      </c>
      <c r="U124" s="120">
        <v>14444294</v>
      </c>
      <c r="V124" s="120">
        <v>15341796</v>
      </c>
      <c r="W124" s="120">
        <v>16462050</v>
      </c>
      <c r="X124" s="120">
        <v>16642257</v>
      </c>
      <c r="Y124" s="120">
        <v>16988774</v>
      </c>
      <c r="Z124" s="120">
        <v>17284008</v>
      </c>
      <c r="AA124" s="120">
        <v>17938294</v>
      </c>
      <c r="AB124" s="120">
        <v>19329149</v>
      </c>
      <c r="AC124" s="120">
        <v>19986723</v>
      </c>
      <c r="AD124" s="120">
        <v>23775586</v>
      </c>
      <c r="AE124" s="120">
        <v>26034133</v>
      </c>
      <c r="AF124" s="120">
        <v>31316123</v>
      </c>
      <c r="AG124" s="120">
        <v>33555316</v>
      </c>
    </row>
    <row r="125" spans="3:33" ht="15">
      <c r="R125" s="120" t="s">
        <v>122</v>
      </c>
      <c r="S125" s="120">
        <v>13901592</v>
      </c>
      <c r="T125" s="120">
        <v>14191022</v>
      </c>
      <c r="U125" s="120">
        <v>14704242</v>
      </c>
      <c r="V125" s="120">
        <v>15726460</v>
      </c>
      <c r="W125" s="120">
        <v>15545750</v>
      </c>
      <c r="X125" s="120">
        <v>15427164</v>
      </c>
      <c r="Y125" s="120">
        <v>15433884</v>
      </c>
      <c r="Z125" s="120">
        <v>16209793</v>
      </c>
      <c r="AA125" s="120">
        <v>16238787</v>
      </c>
      <c r="AB125" s="120">
        <v>15835336</v>
      </c>
      <c r="AC125" s="120">
        <v>16071146</v>
      </c>
      <c r="AD125" s="120">
        <v>18460206</v>
      </c>
      <c r="AE125" s="120">
        <v>17509207</v>
      </c>
      <c r="AF125" s="120">
        <v>18628459</v>
      </c>
      <c r="AG125" s="120">
        <v>18938598</v>
      </c>
    </row>
    <row r="126" spans="3:33" ht="15">
      <c r="R126" s="120" t="s">
        <v>92</v>
      </c>
      <c r="S126" s="120">
        <v>41656</v>
      </c>
      <c r="T126" s="120">
        <v>39099</v>
      </c>
      <c r="U126" s="120">
        <v>0</v>
      </c>
      <c r="V126" s="120">
        <v>0</v>
      </c>
      <c r="W126" s="120">
        <v>0</v>
      </c>
      <c r="X126" s="120">
        <v>0</v>
      </c>
      <c r="Y126" s="120">
        <v>0</v>
      </c>
      <c r="Z126" s="120">
        <v>0</v>
      </c>
      <c r="AA126" s="120">
        <v>0</v>
      </c>
      <c r="AB126" s="120">
        <v>0</v>
      </c>
      <c r="AC126" s="120">
        <v>0</v>
      </c>
      <c r="AD126" s="120">
        <v>0</v>
      </c>
      <c r="AE126" s="120">
        <v>0</v>
      </c>
      <c r="AF126" s="120">
        <v>0</v>
      </c>
      <c r="AG126" s="120">
        <v>0</v>
      </c>
    </row>
    <row r="127" spans="3:33" ht="15">
      <c r="R127" s="120" t="s">
        <v>93</v>
      </c>
      <c r="S127" s="120">
        <v>4299146</v>
      </c>
      <c r="T127" s="120">
        <v>3729046</v>
      </c>
      <c r="U127" s="120">
        <v>3168736</v>
      </c>
      <c r="V127" s="120">
        <v>2645019</v>
      </c>
      <c r="W127" s="120">
        <v>2198643</v>
      </c>
      <c r="X127" s="120">
        <v>1799002</v>
      </c>
      <c r="Y127" s="120">
        <v>1608551</v>
      </c>
      <c r="Z127" s="120">
        <v>1504610</v>
      </c>
      <c r="AA127" s="120">
        <v>1462308</v>
      </c>
      <c r="AB127" s="120">
        <v>1433865</v>
      </c>
      <c r="AC127" s="120">
        <v>1417131</v>
      </c>
      <c r="AD127" s="120">
        <v>510620</v>
      </c>
      <c r="AE127" s="120">
        <v>503878</v>
      </c>
      <c r="AF127" s="120">
        <v>502192</v>
      </c>
      <c r="AG127" s="120">
        <v>498094</v>
      </c>
    </row>
    <row r="128" spans="3:33" ht="15">
      <c r="R128" s="120" t="s">
        <v>75</v>
      </c>
      <c r="S128" s="120">
        <v>13966976</v>
      </c>
      <c r="T128" s="120">
        <v>13275779</v>
      </c>
      <c r="U128" s="120">
        <v>13188720</v>
      </c>
      <c r="V128" s="120">
        <v>11982602</v>
      </c>
      <c r="W128" s="120">
        <v>12665329</v>
      </c>
      <c r="X128" s="120">
        <v>13108299</v>
      </c>
      <c r="Y128" s="120">
        <v>12166026</v>
      </c>
      <c r="Z128" s="120">
        <v>13053771</v>
      </c>
      <c r="AA128" s="120">
        <v>14155050</v>
      </c>
      <c r="AB128" s="120">
        <v>14367361</v>
      </c>
      <c r="AC128" s="120">
        <v>15342012</v>
      </c>
      <c r="AD128" s="120">
        <v>14340109</v>
      </c>
      <c r="AE128" s="120">
        <v>14832057</v>
      </c>
      <c r="AF128" s="120">
        <v>15393973</v>
      </c>
      <c r="AG128" s="120">
        <v>15399376</v>
      </c>
    </row>
    <row r="129" spans="18:33" ht="15">
      <c r="R129" s="120" t="s">
        <v>76</v>
      </c>
      <c r="S129" s="120">
        <v>7579701</v>
      </c>
      <c r="T129" s="120">
        <v>7243118</v>
      </c>
      <c r="U129" s="120">
        <v>6513737</v>
      </c>
      <c r="V129" s="120">
        <v>5776898</v>
      </c>
      <c r="W129" s="120">
        <v>6745066</v>
      </c>
      <c r="X129" s="120">
        <v>7443313</v>
      </c>
      <c r="Y129" s="120">
        <v>6775043</v>
      </c>
      <c r="Z129" s="120">
        <v>9197690</v>
      </c>
      <c r="AA129" s="120">
        <v>10786187</v>
      </c>
      <c r="AB129" s="120">
        <v>11723030</v>
      </c>
      <c r="AC129" s="120">
        <v>11599695</v>
      </c>
      <c r="AD129" s="120">
        <v>11736016</v>
      </c>
      <c r="AE129" s="120">
        <v>11600753</v>
      </c>
      <c r="AF129" s="120">
        <v>11243709</v>
      </c>
      <c r="AG129" s="120">
        <v>11103027</v>
      </c>
    </row>
    <row r="130" spans="18:33" ht="15">
      <c r="R130" s="120" t="s">
        <v>106</v>
      </c>
      <c r="S130" s="120">
        <v>19630236</v>
      </c>
      <c r="T130" s="120">
        <v>18289774</v>
      </c>
      <c r="U130" s="120">
        <v>17388154</v>
      </c>
      <c r="V130" s="120">
        <v>16272993</v>
      </c>
      <c r="W130" s="120">
        <v>14834431</v>
      </c>
      <c r="X130" s="120">
        <v>14094290</v>
      </c>
      <c r="Y130" s="120">
        <v>13655649</v>
      </c>
      <c r="Z130" s="120">
        <v>13676011</v>
      </c>
      <c r="AA130" s="120">
        <v>13533229</v>
      </c>
      <c r="AB130" s="120">
        <v>12619783</v>
      </c>
      <c r="AC130" s="120">
        <v>12387842</v>
      </c>
      <c r="AD130" s="120">
        <v>13045343</v>
      </c>
      <c r="AE130" s="120">
        <v>13553907</v>
      </c>
      <c r="AF130" s="120">
        <v>14787145</v>
      </c>
      <c r="AG130" s="120">
        <v>15958185</v>
      </c>
    </row>
    <row r="131" spans="18:33" ht="15">
      <c r="R131" s="120" t="s">
        <v>95</v>
      </c>
      <c r="S131" s="120">
        <v>14673955</v>
      </c>
      <c r="T131" s="120">
        <v>15346276</v>
      </c>
      <c r="U131" s="120">
        <v>14871086</v>
      </c>
      <c r="V131" s="120">
        <v>13496783</v>
      </c>
      <c r="W131" s="120">
        <v>13627653</v>
      </c>
      <c r="X131" s="120">
        <v>14514698</v>
      </c>
      <c r="Y131" s="120">
        <v>15365944</v>
      </c>
      <c r="Z131" s="120">
        <v>15040164</v>
      </c>
      <c r="AA131" s="120">
        <v>14933239</v>
      </c>
      <c r="AB131" s="120">
        <v>13538681</v>
      </c>
      <c r="AC131" s="120">
        <v>12948482</v>
      </c>
      <c r="AD131" s="120">
        <v>12034650</v>
      </c>
      <c r="AE131" s="120">
        <v>10386089</v>
      </c>
      <c r="AF131" s="120">
        <v>9324990</v>
      </c>
      <c r="AG131" s="120">
        <v>9137797</v>
      </c>
    </row>
    <row r="132" spans="18:33" ht="15">
      <c r="R132" s="120" t="s">
        <v>115</v>
      </c>
      <c r="S132" s="120">
        <v>5895543</v>
      </c>
      <c r="T132" s="120">
        <v>6206122</v>
      </c>
      <c r="U132" s="120">
        <v>5474626</v>
      </c>
      <c r="V132" s="120">
        <v>4652845</v>
      </c>
      <c r="W132" s="120">
        <v>3837437</v>
      </c>
      <c r="X132" s="120">
        <v>3045285</v>
      </c>
      <c r="Y132" s="120">
        <v>2358672</v>
      </c>
      <c r="Z132" s="120">
        <v>1770170</v>
      </c>
      <c r="AA132" s="120">
        <v>1341150</v>
      </c>
      <c r="AB132" s="120">
        <v>1011593</v>
      </c>
      <c r="AC132" s="120">
        <v>688212</v>
      </c>
      <c r="AD132" s="120">
        <v>465870</v>
      </c>
      <c r="AE132" s="120">
        <v>350996</v>
      </c>
      <c r="AF132" s="120">
        <v>285612</v>
      </c>
      <c r="AG132" s="120">
        <v>205546</v>
      </c>
    </row>
    <row r="133" spans="18:33" ht="15">
      <c r="R133" s="120" t="s">
        <v>105</v>
      </c>
      <c r="S133" s="120">
        <v>7794989</v>
      </c>
      <c r="T133" s="120">
        <v>8358959</v>
      </c>
      <c r="U133" s="120">
        <v>8027304</v>
      </c>
      <c r="V133" s="120">
        <v>8180557</v>
      </c>
      <c r="W133" s="120">
        <v>8565733</v>
      </c>
      <c r="X133" s="120">
        <v>8815198</v>
      </c>
      <c r="Y133" s="120">
        <v>8827586</v>
      </c>
      <c r="Z133" s="120">
        <v>8706249</v>
      </c>
      <c r="AA133" s="120">
        <v>8455778</v>
      </c>
      <c r="AB133" s="120">
        <v>8261972</v>
      </c>
      <c r="AC133" s="120">
        <v>7844166</v>
      </c>
      <c r="AD133" s="120">
        <v>8549003</v>
      </c>
      <c r="AE133" s="120">
        <v>8693256</v>
      </c>
      <c r="AF133" s="120">
        <v>9063528</v>
      </c>
      <c r="AG133" s="120">
        <v>8783599</v>
      </c>
    </row>
    <row r="134" spans="18:33" ht="15">
      <c r="R134" s="120" t="s">
        <v>102</v>
      </c>
      <c r="S134" s="120">
        <v>18278610</v>
      </c>
      <c r="T134" s="120">
        <v>16882247</v>
      </c>
      <c r="U134" s="120">
        <v>18278749</v>
      </c>
      <c r="V134" s="120">
        <v>18096547</v>
      </c>
      <c r="W134" s="120">
        <v>17992499</v>
      </c>
      <c r="X134" s="120">
        <v>17762873</v>
      </c>
      <c r="Y134" s="120">
        <v>17654093</v>
      </c>
      <c r="Z134" s="120">
        <v>16749473</v>
      </c>
      <c r="AA134" s="120">
        <v>16898263</v>
      </c>
      <c r="AB134" s="120">
        <v>16832726</v>
      </c>
      <c r="AC134" s="120">
        <v>17196515</v>
      </c>
      <c r="AD134" s="120">
        <v>19179307</v>
      </c>
      <c r="AE134" s="120">
        <v>19452403</v>
      </c>
      <c r="AF134" s="120">
        <v>20394911</v>
      </c>
      <c r="AG134" s="120">
        <v>20251924</v>
      </c>
    </row>
    <row r="135" spans="18:33" ht="15">
      <c r="R135" s="120" t="s">
        <v>78</v>
      </c>
      <c r="S135" s="120">
        <v>13826614</v>
      </c>
      <c r="T135" s="120">
        <v>15448419</v>
      </c>
      <c r="U135" s="120">
        <v>15363217</v>
      </c>
      <c r="V135" s="120">
        <v>15146703</v>
      </c>
      <c r="W135" s="120">
        <v>16853863</v>
      </c>
      <c r="X135" s="120">
        <v>16384414</v>
      </c>
      <c r="Y135" s="120">
        <v>17321874</v>
      </c>
      <c r="Z135" s="120">
        <v>18059856</v>
      </c>
      <c r="AA135" s="120">
        <v>18501739</v>
      </c>
      <c r="AB135" s="120">
        <v>19038270</v>
      </c>
      <c r="AC135" s="120">
        <v>18917546</v>
      </c>
      <c r="AD135" s="120">
        <v>19064423</v>
      </c>
      <c r="AE135" s="120">
        <v>18628285</v>
      </c>
      <c r="AF135" s="120">
        <v>19226732</v>
      </c>
      <c r="AG135" s="120">
        <v>20104238</v>
      </c>
    </row>
    <row r="136" spans="18:33" ht="15">
      <c r="R136" s="120" t="s">
        <v>104</v>
      </c>
      <c r="S136" s="120">
        <v>26855750</v>
      </c>
      <c r="T136" s="120">
        <v>25880403</v>
      </c>
      <c r="U136" s="120">
        <v>24969426</v>
      </c>
      <c r="V136" s="120">
        <v>25444264</v>
      </c>
      <c r="W136" s="120">
        <v>25682247</v>
      </c>
      <c r="X136" s="120">
        <v>26336508</v>
      </c>
      <c r="Y136" s="120">
        <v>25524536</v>
      </c>
      <c r="Z136" s="120">
        <v>24750557</v>
      </c>
      <c r="AA136" s="120">
        <v>25374738</v>
      </c>
      <c r="AB136" s="120">
        <v>27929668</v>
      </c>
      <c r="AC136" s="120">
        <v>30276302</v>
      </c>
      <c r="AD136" s="120">
        <v>32403254</v>
      </c>
      <c r="AE136" s="120">
        <v>32343340</v>
      </c>
      <c r="AF136" s="120">
        <v>32880395</v>
      </c>
      <c r="AG136" s="120">
        <v>33320366</v>
      </c>
    </row>
    <row r="137" spans="18:33" ht="15">
      <c r="R137" s="120" t="s">
        <v>108</v>
      </c>
      <c r="S137" s="120">
        <v>12245733</v>
      </c>
      <c r="T137" s="120">
        <v>11525309</v>
      </c>
      <c r="U137" s="120">
        <v>11909277</v>
      </c>
      <c r="V137" s="120">
        <v>13049363</v>
      </c>
      <c r="W137" s="120">
        <v>13301632</v>
      </c>
      <c r="X137" s="120">
        <v>14536010</v>
      </c>
      <c r="Y137" s="120">
        <v>15001184</v>
      </c>
      <c r="Z137" s="120">
        <v>14721570</v>
      </c>
      <c r="AA137" s="120">
        <v>15452157</v>
      </c>
      <c r="AB137" s="120">
        <v>16494441</v>
      </c>
      <c r="AC137" s="120">
        <v>17336530</v>
      </c>
      <c r="AD137" s="120">
        <v>19898456</v>
      </c>
      <c r="AE137" s="120">
        <v>19784525</v>
      </c>
      <c r="AF137" s="120">
        <v>18966596</v>
      </c>
      <c r="AG137" s="120">
        <v>18702539</v>
      </c>
    </row>
    <row r="138" spans="18:33" ht="15">
      <c r="R138" s="120" t="s">
        <v>101</v>
      </c>
      <c r="S138" s="120">
        <v>7956312</v>
      </c>
      <c r="T138" s="120">
        <v>8238871</v>
      </c>
      <c r="U138" s="120">
        <v>8787988</v>
      </c>
      <c r="V138" s="120">
        <v>8760256</v>
      </c>
      <c r="W138" s="120">
        <v>9028477</v>
      </c>
      <c r="X138" s="120">
        <v>9918734</v>
      </c>
      <c r="Y138" s="120">
        <v>10222824</v>
      </c>
      <c r="Z138" s="120">
        <v>9836116</v>
      </c>
      <c r="AA138" s="120">
        <v>9888232</v>
      </c>
      <c r="AB138" s="120">
        <v>10474502</v>
      </c>
      <c r="AC138" s="120">
        <v>11158237</v>
      </c>
      <c r="AD138" s="120">
        <v>11403072</v>
      </c>
      <c r="AE138" s="120">
        <v>10853776</v>
      </c>
      <c r="AF138" s="120">
        <v>10915076</v>
      </c>
      <c r="AG138" s="120">
        <v>10880825</v>
      </c>
    </row>
    <row r="139" spans="18:33" ht="15">
      <c r="R139" s="120" t="s">
        <v>107</v>
      </c>
      <c r="S139" s="120">
        <v>5996222</v>
      </c>
      <c r="T139" s="120">
        <v>5882534</v>
      </c>
      <c r="U139" s="120">
        <v>5916898</v>
      </c>
      <c r="V139" s="120">
        <v>5734277</v>
      </c>
      <c r="W139" s="120">
        <v>5088092</v>
      </c>
      <c r="X139" s="120">
        <v>5962477</v>
      </c>
      <c r="Y139" s="120">
        <v>6732204</v>
      </c>
      <c r="Z139" s="120">
        <v>6381233</v>
      </c>
      <c r="AA139" s="120">
        <v>5769410</v>
      </c>
      <c r="AB139" s="120">
        <v>5760130</v>
      </c>
      <c r="AC139" s="120">
        <v>5832269</v>
      </c>
      <c r="AD139" s="120">
        <v>6133283</v>
      </c>
      <c r="AE139" s="120">
        <v>6086585</v>
      </c>
      <c r="AF139" s="120">
        <v>5789041</v>
      </c>
      <c r="AG139" s="120">
        <v>5979471</v>
      </c>
    </row>
    <row r="140" spans="18:33" ht="15">
      <c r="R140" s="120" t="s">
        <v>97</v>
      </c>
      <c r="S140" s="120">
        <v>7610738</v>
      </c>
      <c r="T140" s="120">
        <v>7830526</v>
      </c>
      <c r="U140" s="120">
        <v>7482265</v>
      </c>
      <c r="V140" s="120">
        <v>8690426</v>
      </c>
      <c r="W140" s="120">
        <v>8578095</v>
      </c>
      <c r="X140" s="120">
        <v>9658907</v>
      </c>
      <c r="Y140" s="120">
        <v>9827825</v>
      </c>
      <c r="Z140" s="120">
        <v>10065102</v>
      </c>
      <c r="AA140" s="120">
        <v>10856861</v>
      </c>
      <c r="AB140" s="120">
        <v>10893915</v>
      </c>
      <c r="AC140" s="120">
        <v>10320828</v>
      </c>
      <c r="AD140" s="120">
        <v>11442949</v>
      </c>
      <c r="AE140" s="120">
        <v>12022031</v>
      </c>
      <c r="AF140" s="120">
        <v>12477272</v>
      </c>
      <c r="AG140" s="120">
        <v>14133491</v>
      </c>
    </row>
    <row r="141" spans="18:33" ht="15">
      <c r="R141" s="120" t="s">
        <v>83</v>
      </c>
      <c r="S141" s="120">
        <v>9111555</v>
      </c>
      <c r="T141" s="120">
        <v>9590928</v>
      </c>
      <c r="U141" s="120">
        <v>10815588</v>
      </c>
      <c r="V141" s="120">
        <v>10993660</v>
      </c>
      <c r="W141" s="120">
        <v>12588387</v>
      </c>
      <c r="X141" s="120">
        <v>13513273</v>
      </c>
      <c r="Y141" s="120">
        <v>15259467</v>
      </c>
      <c r="Z141" s="120">
        <v>17343275</v>
      </c>
      <c r="AA141" s="120">
        <v>19191677</v>
      </c>
      <c r="AB141" s="120">
        <v>19451950</v>
      </c>
      <c r="AC141" s="120">
        <v>19971529</v>
      </c>
      <c r="AD141" s="120">
        <v>20575365</v>
      </c>
      <c r="AE141" s="120">
        <v>18921216</v>
      </c>
      <c r="AF141" s="120">
        <v>19497479</v>
      </c>
      <c r="AG141" s="120">
        <v>19815403</v>
      </c>
    </row>
    <row r="142" spans="18:33" ht="15">
      <c r="R142" s="120" t="s">
        <v>120</v>
      </c>
      <c r="S142" s="120">
        <v>7342626</v>
      </c>
      <c r="T142" s="120">
        <v>7169007</v>
      </c>
      <c r="U142" s="120">
        <v>8200385</v>
      </c>
      <c r="V142" s="120">
        <v>9885833</v>
      </c>
      <c r="W142" s="120">
        <v>10520395</v>
      </c>
      <c r="X142" s="120">
        <v>10486735</v>
      </c>
      <c r="Y142" s="120">
        <v>11571129</v>
      </c>
      <c r="Z142" s="120">
        <v>12582645</v>
      </c>
      <c r="AA142" s="120">
        <v>13855071</v>
      </c>
      <c r="AB142" s="120">
        <v>14805547</v>
      </c>
      <c r="AC142" s="120">
        <v>15643330</v>
      </c>
      <c r="AD142" s="120">
        <v>17288021</v>
      </c>
      <c r="AE142" s="120">
        <v>15802197</v>
      </c>
      <c r="AF142" s="120">
        <v>17014695</v>
      </c>
      <c r="AG142" s="120">
        <v>18068157</v>
      </c>
    </row>
    <row r="143" spans="18:33" ht="15">
      <c r="R143" s="120" t="s">
        <v>137</v>
      </c>
      <c r="S143" s="120">
        <v>0</v>
      </c>
      <c r="T143" s="120">
        <v>0</v>
      </c>
      <c r="U143" s="120">
        <v>0</v>
      </c>
      <c r="V143" s="120">
        <v>0</v>
      </c>
      <c r="W143" s="120">
        <v>0</v>
      </c>
      <c r="X143" s="120">
        <v>0</v>
      </c>
      <c r="Y143" s="120">
        <v>0</v>
      </c>
      <c r="Z143" s="120">
        <v>0</v>
      </c>
      <c r="AA143" s="120">
        <v>0</v>
      </c>
      <c r="AB143" s="120">
        <v>820000</v>
      </c>
      <c r="AC143" s="120">
        <v>4015616</v>
      </c>
      <c r="AD143" s="120">
        <v>7971616</v>
      </c>
      <c r="AE143" s="120">
        <v>10034026</v>
      </c>
      <c r="AF143" s="120">
        <v>12922156</v>
      </c>
      <c r="AG143" s="120">
        <v>14963705</v>
      </c>
    </row>
    <row r="144" spans="18:33" ht="15.75">
      <c r="R144" s="160" t="s">
        <v>3</v>
      </c>
      <c r="S144" s="160">
        <f t="shared" ref="S144:AB144" si="4">SUM(S121:S142)</f>
        <v>248230877</v>
      </c>
      <c r="T144" s="160">
        <f t="shared" si="4"/>
        <v>246218177</v>
      </c>
      <c r="U144" s="160">
        <f t="shared" si="4"/>
        <v>247779908</v>
      </c>
      <c r="V144" s="160">
        <f t="shared" si="4"/>
        <v>248199392</v>
      </c>
      <c r="W144" s="160">
        <f t="shared" si="4"/>
        <v>254061140</v>
      </c>
      <c r="X144" s="160">
        <f t="shared" si="4"/>
        <v>260793120</v>
      </c>
      <c r="Y144" s="160">
        <f t="shared" si="4"/>
        <v>264071074</v>
      </c>
      <c r="Z144" s="160">
        <f t="shared" si="4"/>
        <v>269071600</v>
      </c>
      <c r="AA144" s="160">
        <f t="shared" si="4"/>
        <v>277558350</v>
      </c>
      <c r="AB144" s="160">
        <f t="shared" si="4"/>
        <v>282861809</v>
      </c>
      <c r="AC144" s="301">
        <f>SUM(AC121:AC143)</f>
        <v>293786537</v>
      </c>
      <c r="AD144" s="301">
        <f>SUM(AD121:AD143)</f>
        <v>315767982</v>
      </c>
      <c r="AE144" s="301">
        <f>SUM(AE121:AE143)</f>
        <v>315778349</v>
      </c>
      <c r="AF144" s="301">
        <f>SUM(AF121:AF143)</f>
        <v>330385211</v>
      </c>
      <c r="AG144" s="301">
        <f>SUM(AG121:AG143)</f>
        <v>340970782</v>
      </c>
    </row>
    <row r="145" spans="19:21" ht="14.25">
      <c r="S145" s="123"/>
      <c r="T145" s="123"/>
      <c r="U145" s="123"/>
    </row>
    <row r="146" spans="19:21" ht="14.25">
      <c r="S146" s="123"/>
      <c r="T146" s="123"/>
      <c r="U146" s="123"/>
    </row>
    <row r="147" spans="19:21" ht="14.25">
      <c r="S147" s="123"/>
      <c r="T147" s="123"/>
      <c r="U147" s="123"/>
    </row>
    <row r="148" spans="19:21" ht="14.25">
      <c r="S148" s="123"/>
      <c r="T148" s="123"/>
      <c r="U148" s="123"/>
    </row>
    <row r="149" spans="19:21" ht="14.25">
      <c r="S149" s="123"/>
      <c r="T149" s="123"/>
      <c r="U149" s="123"/>
    </row>
    <row r="150" spans="19:21" ht="14.25">
      <c r="S150" s="123"/>
      <c r="T150" s="123"/>
      <c r="U150" s="123"/>
    </row>
  </sheetData>
  <mergeCells count="2">
    <mergeCell ref="A2:U2"/>
    <mergeCell ref="R7:U7"/>
  </mergeCells>
  <phoneticPr fontId="0" type="noConversion"/>
  <pageMargins left="0.51181102362204722" right="0.23" top="0.23622047244094491" bottom="0.23622047244094491" header="0.51181102362204722" footer="0.51181102362204722"/>
  <pageSetup paperSize="5" scale="31" orientation="portrait" r:id="rId1"/>
  <headerFooter alignWithMargins="0"/>
  <ignoredErrors>
    <ignoredError sqref="S118:T118 S144:T144 S116:T11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:AB112"/>
  <sheetViews>
    <sheetView view="pageBreakPreview" topLeftCell="K7" zoomScale="85" zoomScaleNormal="85" zoomScaleSheetLayoutView="85" workbookViewId="0">
      <selection activeCell="V23" sqref="V23"/>
    </sheetView>
  </sheetViews>
  <sheetFormatPr defaultRowHeight="12.75"/>
  <cols>
    <col min="14" max="14" width="17.5703125" customWidth="1"/>
    <col min="15" max="15" width="20.140625" bestFit="1" customWidth="1"/>
    <col min="16" max="16" width="16.140625" bestFit="1" customWidth="1"/>
    <col min="17" max="17" width="15.42578125" bestFit="1" customWidth="1"/>
    <col min="18" max="18" width="16.7109375" customWidth="1"/>
    <col min="19" max="20" width="14.7109375" bestFit="1" customWidth="1"/>
    <col min="21" max="28" width="14.7109375" customWidth="1"/>
  </cols>
  <sheetData>
    <row r="1" spans="14:19" ht="15.75" thickBot="1">
      <c r="N1" s="302" t="s">
        <v>154</v>
      </c>
      <c r="O1" s="303"/>
      <c r="P1" s="303"/>
      <c r="Q1" s="304"/>
    </row>
    <row r="2" spans="14:19" ht="27.75" customHeight="1">
      <c r="N2" s="5" t="s">
        <v>34</v>
      </c>
      <c r="O2" s="6" t="s">
        <v>36</v>
      </c>
      <c r="P2" s="7" t="s">
        <v>33</v>
      </c>
      <c r="Q2" s="6" t="s">
        <v>160</v>
      </c>
      <c r="R2" s="6" t="s">
        <v>35</v>
      </c>
      <c r="S2" s="6" t="s">
        <v>178</v>
      </c>
    </row>
    <row r="3" spans="14:19" ht="15">
      <c r="N3" s="305" t="s">
        <v>148</v>
      </c>
      <c r="O3" s="120">
        <v>21707</v>
      </c>
      <c r="P3" s="118">
        <v>208439304</v>
      </c>
      <c r="Q3" s="119">
        <f>(P3-194645171)/194645171</f>
        <v>7.086809772434581E-2</v>
      </c>
      <c r="R3" s="120">
        <v>26</v>
      </c>
      <c r="S3" s="120">
        <v>94984</v>
      </c>
    </row>
    <row r="4" spans="14:19" ht="15">
      <c r="N4" s="305" t="s">
        <v>149</v>
      </c>
      <c r="O4" s="120">
        <v>23855</v>
      </c>
      <c r="P4" s="118">
        <v>246592088</v>
      </c>
      <c r="Q4" s="265">
        <f t="shared" ref="Q4:Q7" si="0">(P4-P3)/P3</f>
        <v>0.18304025808875279</v>
      </c>
      <c r="R4" s="120">
        <v>606</v>
      </c>
      <c r="S4" s="120">
        <v>1797574</v>
      </c>
    </row>
    <row r="5" spans="14:19" ht="15">
      <c r="N5" s="305" t="s">
        <v>150</v>
      </c>
      <c r="O5" s="120">
        <v>26187</v>
      </c>
      <c r="P5" s="118">
        <v>315767982</v>
      </c>
      <c r="Q5" s="265">
        <f t="shared" si="0"/>
        <v>0.28052762990514118</v>
      </c>
      <c r="R5" s="120">
        <v>453</v>
      </c>
      <c r="S5" s="120">
        <v>2125452</v>
      </c>
    </row>
    <row r="6" spans="14:19" ht="15">
      <c r="N6" s="305" t="s">
        <v>172</v>
      </c>
      <c r="O6" s="120">
        <v>27238</v>
      </c>
      <c r="P6" s="118">
        <v>398106924</v>
      </c>
      <c r="Q6" s="265">
        <f t="shared" si="0"/>
        <v>0.26075772938878899</v>
      </c>
      <c r="R6" s="120">
        <v>210</v>
      </c>
      <c r="S6" s="120">
        <v>897748</v>
      </c>
    </row>
    <row r="7" spans="14:19" ht="15">
      <c r="N7" s="305" t="s">
        <v>174</v>
      </c>
      <c r="O7" s="120">
        <v>26304</v>
      </c>
      <c r="P7" s="118">
        <v>390752746</v>
      </c>
      <c r="Q7" s="265">
        <f t="shared" si="0"/>
        <v>-1.8472871373621223E-2</v>
      </c>
      <c r="R7" s="120">
        <v>238</v>
      </c>
      <c r="S7" s="120">
        <v>992412</v>
      </c>
    </row>
    <row r="8" spans="14:19" ht="15">
      <c r="N8" s="305" t="s">
        <v>175</v>
      </c>
      <c r="O8" s="120">
        <v>26695</v>
      </c>
      <c r="P8" s="118">
        <v>402684787</v>
      </c>
      <c r="Q8" s="265">
        <f t="shared" ref="Q8" si="1">(P8-P7)/P7</f>
        <v>3.0536038766570819E-2</v>
      </c>
      <c r="R8" s="120">
        <v>246</v>
      </c>
      <c r="S8" s="120">
        <v>1061291</v>
      </c>
    </row>
    <row r="9" spans="14:19" ht="15">
      <c r="N9" s="305" t="s">
        <v>176</v>
      </c>
      <c r="O9" s="120">
        <v>26778</v>
      </c>
      <c r="P9" s="118">
        <v>386171255</v>
      </c>
      <c r="Q9" s="265">
        <f t="shared" ref="Q9:Q10" si="2">(P9-P8)/P8</f>
        <v>-4.1008581732192434E-2</v>
      </c>
      <c r="R9" s="120">
        <v>255</v>
      </c>
      <c r="S9" s="120">
        <v>1139833</v>
      </c>
    </row>
    <row r="10" spans="14:19" ht="15">
      <c r="N10" s="305" t="s">
        <v>177</v>
      </c>
      <c r="O10" s="120">
        <v>25463</v>
      </c>
      <c r="P10" s="118">
        <v>388938201</v>
      </c>
      <c r="Q10" s="265">
        <f t="shared" si="2"/>
        <v>7.165074987261804E-3</v>
      </c>
      <c r="R10" s="120">
        <v>237</v>
      </c>
      <c r="S10" s="120">
        <v>1129089</v>
      </c>
    </row>
    <row r="11" spans="14:19" ht="15">
      <c r="N11" s="305" t="s">
        <v>179</v>
      </c>
      <c r="O11" s="120">
        <v>25073</v>
      </c>
      <c r="P11" s="118">
        <v>376279807</v>
      </c>
      <c r="Q11" s="265">
        <f>(P11-P10)/P10</f>
        <v>-3.2546029079822889E-2</v>
      </c>
      <c r="R11" s="120">
        <v>253</v>
      </c>
      <c r="S11" s="120">
        <v>1210773</v>
      </c>
    </row>
    <row r="12" spans="14:19" ht="15">
      <c r="N12" s="305">
        <v>43709</v>
      </c>
      <c r="O12" s="120">
        <v>25629</v>
      </c>
      <c r="P12" s="118">
        <v>390172636</v>
      </c>
      <c r="Q12" s="265">
        <f>(P12-P11)/P10</f>
        <v>3.5719888054914925E-2</v>
      </c>
      <c r="R12" s="120">
        <v>259</v>
      </c>
      <c r="S12" s="120">
        <v>1270879</v>
      </c>
    </row>
    <row r="13" spans="14:19" ht="15">
      <c r="N13" s="305">
        <v>43739</v>
      </c>
      <c r="O13" s="120">
        <v>25140</v>
      </c>
      <c r="P13" s="118">
        <v>382487059</v>
      </c>
      <c r="Q13" s="265">
        <f>(P13-P12)/P11</f>
        <v>-2.0425164616925617E-2</v>
      </c>
      <c r="R13" s="120">
        <v>297</v>
      </c>
      <c r="S13" s="120">
        <v>1390490</v>
      </c>
    </row>
    <row r="16" spans="14:19" ht="13.5" thickBot="1"/>
    <row r="17" spans="14:16" ht="15.75">
      <c r="N17" s="376" t="s">
        <v>86</v>
      </c>
      <c r="O17" s="376" t="s">
        <v>167</v>
      </c>
      <c r="P17" s="376" t="s">
        <v>88</v>
      </c>
    </row>
    <row r="18" spans="14:16" ht="15">
      <c r="N18" s="120" t="s">
        <v>32</v>
      </c>
      <c r="O18" s="118">
        <f>Prayas!C63</f>
        <v>25135</v>
      </c>
      <c r="P18" s="179">
        <f>O18/O$21</f>
        <v>0.89912359148631726</v>
      </c>
    </row>
    <row r="19" spans="14:16" ht="15">
      <c r="N19" s="120" t="s">
        <v>87</v>
      </c>
      <c r="O19" s="118">
        <f>Prayas!C64</f>
        <v>2815</v>
      </c>
      <c r="P19" s="179">
        <f>O19/O$21</f>
        <v>0.10069754963333929</v>
      </c>
    </row>
    <row r="20" spans="14:16" ht="15.75" thickBot="1">
      <c r="N20" s="117" t="s">
        <v>132</v>
      </c>
      <c r="O20" s="118">
        <f>Prayas!C65</f>
        <v>5</v>
      </c>
      <c r="P20" s="179">
        <f>O20/O$21</f>
        <v>1.7885888034340904E-4</v>
      </c>
    </row>
    <row r="21" spans="14:16" ht="16.5" thickBot="1">
      <c r="N21" s="344" t="s">
        <v>3</v>
      </c>
      <c r="O21" s="359">
        <f>SUM(O18:O20)</f>
        <v>27955</v>
      </c>
      <c r="P21" s="360">
        <f>SUM(P18:P20)</f>
        <v>1</v>
      </c>
    </row>
    <row r="22" spans="14:16" ht="15">
      <c r="N22" s="155" t="s">
        <v>90</v>
      </c>
      <c r="O22" s="357">
        <f>Prayas!C61</f>
        <v>15530</v>
      </c>
      <c r="P22" s="341">
        <f>O22/O$24</f>
        <v>0.55553568234662853</v>
      </c>
    </row>
    <row r="23" spans="14:16" ht="15.75" thickBot="1">
      <c r="N23" s="347" t="s">
        <v>91</v>
      </c>
      <c r="O23" s="358">
        <f>Prayas!C62</f>
        <v>12425</v>
      </c>
      <c r="P23" s="361">
        <f>O23/O$24</f>
        <v>0.44446431765337147</v>
      </c>
    </row>
    <row r="24" spans="14:16" ht="16.5" thickBot="1">
      <c r="N24" s="344" t="s">
        <v>3</v>
      </c>
      <c r="O24" s="359">
        <f>SUM(O22:O23)</f>
        <v>27955</v>
      </c>
      <c r="P24" s="360">
        <f>SUM(P22:P23)</f>
        <v>1</v>
      </c>
    </row>
    <row r="25" spans="14:16" ht="15.75">
      <c r="N25" s="373"/>
      <c r="O25" s="374"/>
      <c r="P25" s="375"/>
    </row>
    <row r="27" spans="14:16" ht="13.5" thickBot="1"/>
    <row r="28" spans="14:16" ht="16.5" thickBot="1">
      <c r="N28" s="147" t="s">
        <v>86</v>
      </c>
      <c r="O28" s="148" t="s">
        <v>33</v>
      </c>
      <c r="P28" s="128" t="s">
        <v>88</v>
      </c>
    </row>
    <row r="29" spans="14:16" ht="15">
      <c r="N29" s="150" t="s">
        <v>32</v>
      </c>
      <c r="O29" s="127">
        <f>Prayas!C66</f>
        <v>350481250</v>
      </c>
      <c r="P29" s="310">
        <f>O29/O$32</f>
        <v>0.916321851296935</v>
      </c>
    </row>
    <row r="30" spans="14:16" ht="15">
      <c r="N30" s="132" t="s">
        <v>87</v>
      </c>
      <c r="O30" s="133">
        <f>Prayas!C67</f>
        <v>31831520</v>
      </c>
      <c r="P30" s="311">
        <f>O30/O$32</f>
        <v>8.3222475770088733E-2</v>
      </c>
    </row>
    <row r="31" spans="14:16" ht="15.75" thickBot="1">
      <c r="N31" s="309" t="s">
        <v>132</v>
      </c>
      <c r="O31" s="342">
        <f>Prayas!C68</f>
        <v>174289</v>
      </c>
      <c r="P31" s="343">
        <f>O31/O$32</f>
        <v>4.5567293297627622E-4</v>
      </c>
    </row>
    <row r="32" spans="14:16" ht="16.5" thickBot="1">
      <c r="N32" s="344" t="s">
        <v>3</v>
      </c>
      <c r="O32" s="345">
        <f>SUM(O29:O31)</f>
        <v>382487059</v>
      </c>
      <c r="P32" s="346">
        <f>SUM(P29:P31)</f>
        <v>1</v>
      </c>
    </row>
    <row r="33" spans="14:16" ht="15">
      <c r="N33" s="155" t="s">
        <v>90</v>
      </c>
      <c r="O33" s="312">
        <f>Prayas!C59</f>
        <v>213637927</v>
      </c>
      <c r="P33" s="341">
        <f>O33/O$35</f>
        <v>0.55854942532840046</v>
      </c>
    </row>
    <row r="34" spans="14:16" ht="15.75" thickBot="1">
      <c r="N34" s="347" t="s">
        <v>91</v>
      </c>
      <c r="O34" s="342">
        <f>Prayas!C60</f>
        <v>168849132</v>
      </c>
      <c r="P34" s="348">
        <f>O34/O$35</f>
        <v>0.44145057467159954</v>
      </c>
    </row>
    <row r="35" spans="14:16" ht="16.5" thickBot="1">
      <c r="N35" s="344" t="s">
        <v>3</v>
      </c>
      <c r="O35" s="345">
        <f>SUM(O33:O34)</f>
        <v>382487059</v>
      </c>
      <c r="P35" s="346">
        <f>SUM(P33:P34)</f>
        <v>1</v>
      </c>
    </row>
    <row r="36" spans="14:16" ht="13.5" thickBot="1"/>
    <row r="37" spans="14:16" ht="16.5" thickBot="1">
      <c r="N37" s="126" t="s">
        <v>112</v>
      </c>
      <c r="O37" s="126" t="s">
        <v>113</v>
      </c>
      <c r="P37" s="126" t="s">
        <v>114</v>
      </c>
    </row>
    <row r="38" spans="14:16" ht="15">
      <c r="N38" s="354" t="s">
        <v>124</v>
      </c>
      <c r="O38" s="356">
        <f>'BranchWise TotalPortfolio'!D6</f>
        <v>494</v>
      </c>
      <c r="P38" s="355">
        <f>'BranchWise TotalPortfolio'!D13</f>
        <v>9935898</v>
      </c>
    </row>
    <row r="39" spans="14:16" ht="15">
      <c r="N39" s="118" t="s">
        <v>121</v>
      </c>
      <c r="O39" s="349">
        <f>'BranchWise TotalPortfolio'!E6</f>
        <v>2100</v>
      </c>
      <c r="P39" s="349">
        <f>'BranchWise TotalPortfolio'!E13</f>
        <v>32444701</v>
      </c>
    </row>
    <row r="40" spans="14:16" ht="15">
      <c r="N40" s="118" t="s">
        <v>94</v>
      </c>
      <c r="O40" s="349">
        <f>'BranchWise TotalPortfolio'!F6</f>
        <v>1141</v>
      </c>
      <c r="P40" s="349">
        <f>'BranchWise TotalPortfolio'!F13</f>
        <v>16037006</v>
      </c>
    </row>
    <row r="41" spans="14:16" ht="15">
      <c r="N41" s="118" t="s">
        <v>98</v>
      </c>
      <c r="O41" s="349">
        <f>'BranchWise TotalPortfolio'!G6</f>
        <v>1917</v>
      </c>
      <c r="P41" s="349">
        <f>'BranchWise TotalPortfolio'!G13</f>
        <v>31924619</v>
      </c>
    </row>
    <row r="42" spans="14:16" ht="15">
      <c r="N42" s="118" t="s">
        <v>122</v>
      </c>
      <c r="O42" s="349">
        <f>'BranchWise TotalPortfolio'!H6</f>
        <v>1504</v>
      </c>
      <c r="P42" s="349">
        <f>'BranchWise TotalPortfolio'!H13</f>
        <v>23989753</v>
      </c>
    </row>
    <row r="43" spans="14:16" ht="15">
      <c r="N43" s="118" t="s">
        <v>169</v>
      </c>
      <c r="O43" s="349">
        <f>'BranchWise TotalPortfolio'!I6</f>
        <v>737</v>
      </c>
      <c r="P43" s="349">
        <f>'BranchWise TotalPortfolio'!I13</f>
        <v>10319188</v>
      </c>
    </row>
    <row r="44" spans="14:16" ht="15">
      <c r="N44" s="118" t="s">
        <v>75</v>
      </c>
      <c r="O44" s="349">
        <f>'BranchWise TotalPortfolio'!J6</f>
        <v>824</v>
      </c>
      <c r="P44" s="349">
        <f>'BranchWise TotalPortfolio'!J13</f>
        <v>13832334</v>
      </c>
    </row>
    <row r="45" spans="14:16" ht="15">
      <c r="N45" s="118" t="s">
        <v>76</v>
      </c>
      <c r="O45" s="349">
        <f>'BranchWise TotalPortfolio'!K6</f>
        <v>1046</v>
      </c>
      <c r="P45" s="349">
        <f>'BranchWise TotalPortfolio'!K13</f>
        <v>13497478</v>
      </c>
    </row>
    <row r="46" spans="14:16" ht="15">
      <c r="N46" s="118" t="s">
        <v>129</v>
      </c>
      <c r="O46" s="349">
        <f>'BranchWise TotalPortfolio'!L6</f>
        <v>834</v>
      </c>
      <c r="P46" s="349">
        <f>'BranchWise TotalPortfolio'!L13</f>
        <v>15785208</v>
      </c>
    </row>
    <row r="47" spans="14:16" ht="15">
      <c r="N47" s="118" t="s">
        <v>95</v>
      </c>
      <c r="O47" s="349">
        <f>'BranchWise TotalPortfolio'!M6</f>
        <v>39</v>
      </c>
      <c r="P47" s="349">
        <f>'BranchWise TotalPortfolio'!M13</f>
        <v>123376</v>
      </c>
    </row>
    <row r="48" spans="14:16" ht="15">
      <c r="N48" s="118" t="s">
        <v>105</v>
      </c>
      <c r="O48" s="349">
        <f>'BranchWise TotalPortfolio'!N6</f>
        <v>600</v>
      </c>
      <c r="P48" s="349">
        <f>'BranchWise TotalPortfolio'!N13</f>
        <v>9852920</v>
      </c>
    </row>
    <row r="49" spans="14:28" ht="15">
      <c r="N49" s="118" t="s">
        <v>102</v>
      </c>
      <c r="O49" s="349">
        <f>'BranchWise TotalPortfolio'!O6</f>
        <v>1275</v>
      </c>
      <c r="P49" s="349">
        <f>'BranchWise TotalPortfolio'!O13</f>
        <v>24728196</v>
      </c>
    </row>
    <row r="50" spans="14:28" ht="15">
      <c r="N50" s="118" t="s">
        <v>157</v>
      </c>
      <c r="O50" s="349">
        <f>'BranchWise TotalPortfolio'!P6</f>
        <v>1026</v>
      </c>
      <c r="P50" s="349">
        <f>'BranchWise TotalPortfolio'!P13</f>
        <v>19510844</v>
      </c>
    </row>
    <row r="51" spans="14:28" ht="15">
      <c r="N51" s="118" t="s">
        <v>104</v>
      </c>
      <c r="O51" s="349">
        <f>'BranchWise TotalPortfolio'!Q6</f>
        <v>1763</v>
      </c>
      <c r="P51" s="349">
        <f>'BranchWise TotalPortfolio'!Q13</f>
        <v>35248268</v>
      </c>
    </row>
    <row r="52" spans="14:28" ht="15">
      <c r="N52" s="118" t="s">
        <v>108</v>
      </c>
      <c r="O52" s="349">
        <f>'BranchWise TotalPortfolio'!R6</f>
        <v>1220</v>
      </c>
      <c r="P52" s="349">
        <f>'BranchWise TotalPortfolio'!R13</f>
        <v>17276749</v>
      </c>
    </row>
    <row r="53" spans="14:28" ht="15">
      <c r="N53" s="118" t="s">
        <v>101</v>
      </c>
      <c r="O53" s="349">
        <f>'BranchWise TotalPortfolio'!S6</f>
        <v>991</v>
      </c>
      <c r="P53" s="349">
        <f>'BranchWise TotalPortfolio'!S13</f>
        <v>9204409</v>
      </c>
    </row>
    <row r="54" spans="14:28" ht="15">
      <c r="N54" s="118" t="s">
        <v>107</v>
      </c>
      <c r="O54" s="349">
        <f>'BranchWise TotalPortfolio'!T6</f>
        <v>325</v>
      </c>
      <c r="P54" s="349">
        <f>'BranchWise TotalPortfolio'!T13</f>
        <v>3403656</v>
      </c>
    </row>
    <row r="55" spans="14:28" ht="15">
      <c r="N55" s="118" t="s">
        <v>97</v>
      </c>
      <c r="O55" s="349">
        <f>'BranchWise TotalPortfolio'!U6</f>
        <v>983</v>
      </c>
      <c r="P55" s="349">
        <f>'BranchWise TotalPortfolio'!U13</f>
        <v>15252200</v>
      </c>
    </row>
    <row r="56" spans="14:28" ht="15">
      <c r="N56" s="118" t="s">
        <v>83</v>
      </c>
      <c r="O56" s="349">
        <f>'BranchWise TotalPortfolio'!V6</f>
        <v>1995</v>
      </c>
      <c r="P56" s="349">
        <f>'BranchWise TotalPortfolio'!V13</f>
        <v>24897776</v>
      </c>
    </row>
    <row r="57" spans="14:28" ht="15">
      <c r="N57" s="118" t="s">
        <v>120</v>
      </c>
      <c r="O57" s="349">
        <f>'BranchWise TotalPortfolio'!W6</f>
        <v>1520</v>
      </c>
      <c r="P57" s="349">
        <f>'BranchWise TotalPortfolio'!W13</f>
        <v>18067518</v>
      </c>
    </row>
    <row r="58" spans="14:28" ht="15">
      <c r="N58" s="118" t="s">
        <v>137</v>
      </c>
      <c r="O58" s="349">
        <f>'BranchWise TotalPortfolio'!X6</f>
        <v>1492</v>
      </c>
      <c r="P58" s="349">
        <f>'BranchWise TotalPortfolio'!X13</f>
        <v>21272248</v>
      </c>
    </row>
    <row r="59" spans="14:28" ht="15.75" thickBot="1">
      <c r="N59" s="350" t="s">
        <v>152</v>
      </c>
      <c r="O59" s="351">
        <f>'BranchWise TotalPortfolio'!Y6</f>
        <v>1314</v>
      </c>
      <c r="P59" s="351">
        <f>'BranchWise TotalPortfolio'!Y13</f>
        <v>15882714</v>
      </c>
    </row>
    <row r="60" spans="14:28" ht="16.5" thickBot="1">
      <c r="N60" s="352" t="s">
        <v>3</v>
      </c>
      <c r="O60" s="345">
        <f>SUM(O38:O59)</f>
        <v>25140</v>
      </c>
      <c r="P60" s="353">
        <f>SUM(P38:P59)</f>
        <v>382487059</v>
      </c>
    </row>
    <row r="64" spans="14:28" ht="15.75">
      <c r="P64" s="378" t="s">
        <v>34</v>
      </c>
      <c r="Q64" s="379" t="s">
        <v>174</v>
      </c>
      <c r="R64" s="380" t="s">
        <v>175</v>
      </c>
      <c r="S64" s="380" t="s">
        <v>176</v>
      </c>
      <c r="T64" s="380" t="s">
        <v>177</v>
      </c>
      <c r="U64" s="380">
        <v>43678</v>
      </c>
      <c r="V64" s="380" t="s">
        <v>180</v>
      </c>
      <c r="W64" s="380" t="s">
        <v>182</v>
      </c>
      <c r="X64" s="380"/>
      <c r="Y64" s="380"/>
      <c r="Z64" s="380"/>
      <c r="AA64" s="380"/>
      <c r="AB64" s="380"/>
    </row>
    <row r="65" spans="16:28" ht="15">
      <c r="P65" s="120" t="s">
        <v>124</v>
      </c>
      <c r="Q65" s="120">
        <v>465</v>
      </c>
      <c r="R65" s="118">
        <v>474</v>
      </c>
      <c r="S65" s="118">
        <v>554</v>
      </c>
      <c r="T65" s="118">
        <v>485</v>
      </c>
      <c r="U65" s="118">
        <v>489</v>
      </c>
      <c r="V65" s="118">
        <v>502</v>
      </c>
      <c r="W65" s="118">
        <v>494</v>
      </c>
      <c r="X65" s="120"/>
      <c r="Y65" s="120"/>
      <c r="Z65" s="120"/>
      <c r="AA65" s="120"/>
      <c r="AB65" s="120"/>
    </row>
    <row r="66" spans="16:28" ht="15">
      <c r="P66" s="120" t="s">
        <v>121</v>
      </c>
      <c r="Q66" s="120">
        <v>2122</v>
      </c>
      <c r="R66" s="118">
        <v>2196</v>
      </c>
      <c r="S66" s="118">
        <v>2177</v>
      </c>
      <c r="T66" s="118">
        <v>2094</v>
      </c>
      <c r="U66" s="118">
        <v>2067</v>
      </c>
      <c r="V66" s="118">
        <v>2218</v>
      </c>
      <c r="W66" s="118">
        <v>2100</v>
      </c>
      <c r="X66" s="118"/>
      <c r="Y66" s="118"/>
      <c r="Z66" s="118"/>
      <c r="AA66" s="118"/>
      <c r="AB66" s="118"/>
    </row>
    <row r="67" spans="16:28" ht="15">
      <c r="P67" s="120" t="s">
        <v>94</v>
      </c>
      <c r="Q67" s="120">
        <v>1141</v>
      </c>
      <c r="R67" s="118">
        <v>1170</v>
      </c>
      <c r="S67" s="118">
        <v>1128</v>
      </c>
      <c r="T67" s="118">
        <v>1109</v>
      </c>
      <c r="U67" s="118">
        <v>1069</v>
      </c>
      <c r="V67" s="118">
        <v>1168</v>
      </c>
      <c r="W67" s="118">
        <v>1141</v>
      </c>
      <c r="X67" s="118"/>
      <c r="Y67" s="118"/>
      <c r="Z67" s="118"/>
      <c r="AA67" s="118"/>
      <c r="AB67" s="118"/>
    </row>
    <row r="68" spans="16:28" ht="15">
      <c r="P68" s="120" t="s">
        <v>98</v>
      </c>
      <c r="Q68" s="120">
        <v>2026</v>
      </c>
      <c r="R68" s="118">
        <v>1965</v>
      </c>
      <c r="S68" s="118">
        <v>1915</v>
      </c>
      <c r="T68" s="118">
        <v>1887</v>
      </c>
      <c r="U68" s="118">
        <v>1831</v>
      </c>
      <c r="V68" s="118">
        <v>1812</v>
      </c>
      <c r="W68" s="118">
        <v>1917</v>
      </c>
      <c r="X68" s="118"/>
      <c r="Y68" s="118"/>
      <c r="Z68" s="118"/>
      <c r="AA68" s="118"/>
      <c r="AB68" s="118"/>
    </row>
    <row r="69" spans="16:28" ht="15">
      <c r="P69" s="120" t="s">
        <v>122</v>
      </c>
      <c r="Q69" s="120">
        <v>1401</v>
      </c>
      <c r="R69" s="118">
        <v>1477</v>
      </c>
      <c r="S69" s="118">
        <v>1538</v>
      </c>
      <c r="T69" s="118">
        <v>1420</v>
      </c>
      <c r="U69" s="118">
        <v>1354</v>
      </c>
      <c r="V69" s="118">
        <v>1494</v>
      </c>
      <c r="W69" s="118">
        <v>1504</v>
      </c>
      <c r="X69" s="118"/>
      <c r="Y69" s="118"/>
      <c r="Z69" s="118"/>
      <c r="AA69" s="118"/>
      <c r="AB69" s="118"/>
    </row>
    <row r="70" spans="16:28" ht="15">
      <c r="P70" s="120" t="s">
        <v>169</v>
      </c>
      <c r="Q70" s="120">
        <v>922</v>
      </c>
      <c r="R70" s="118">
        <v>879</v>
      </c>
      <c r="S70" s="118">
        <v>890</v>
      </c>
      <c r="T70" s="118">
        <v>860</v>
      </c>
      <c r="U70" s="118">
        <v>824</v>
      </c>
      <c r="V70" s="118">
        <v>760</v>
      </c>
      <c r="W70" s="118">
        <v>737</v>
      </c>
      <c r="X70" s="118"/>
      <c r="Y70" s="118"/>
      <c r="Z70" s="118"/>
      <c r="AA70" s="118"/>
      <c r="AB70" s="118"/>
    </row>
    <row r="71" spans="16:28" ht="15">
      <c r="P71" s="120" t="s">
        <v>75</v>
      </c>
      <c r="Q71" s="120">
        <v>841</v>
      </c>
      <c r="R71" s="118">
        <v>855</v>
      </c>
      <c r="S71" s="118">
        <v>902</v>
      </c>
      <c r="T71" s="118">
        <v>836</v>
      </c>
      <c r="U71" s="118">
        <v>889</v>
      </c>
      <c r="V71" s="118">
        <v>897</v>
      </c>
      <c r="W71" s="118">
        <v>824</v>
      </c>
      <c r="X71" s="118"/>
      <c r="Y71" s="118"/>
      <c r="Z71" s="118"/>
      <c r="AA71" s="118"/>
      <c r="AB71" s="118"/>
    </row>
    <row r="72" spans="16:28" ht="15">
      <c r="P72" s="120" t="s">
        <v>76</v>
      </c>
      <c r="Q72" s="120">
        <v>1089</v>
      </c>
      <c r="R72" s="118">
        <v>1162</v>
      </c>
      <c r="S72" s="118">
        <v>1214</v>
      </c>
      <c r="T72" s="118">
        <v>1163</v>
      </c>
      <c r="U72" s="118">
        <v>1162</v>
      </c>
      <c r="V72" s="118">
        <v>1140</v>
      </c>
      <c r="W72" s="118">
        <v>1046</v>
      </c>
      <c r="X72" s="118"/>
      <c r="Y72" s="118"/>
      <c r="Z72" s="118"/>
      <c r="AA72" s="118"/>
      <c r="AB72" s="118"/>
    </row>
    <row r="73" spans="16:28" ht="15">
      <c r="P73" s="120" t="s">
        <v>106</v>
      </c>
      <c r="Q73" s="120">
        <v>782</v>
      </c>
      <c r="R73" s="118">
        <v>769</v>
      </c>
      <c r="S73" s="118">
        <v>787</v>
      </c>
      <c r="T73" s="118">
        <v>729</v>
      </c>
      <c r="U73" s="118">
        <v>770</v>
      </c>
      <c r="V73" s="118">
        <v>799</v>
      </c>
      <c r="W73" s="118">
        <v>834</v>
      </c>
      <c r="X73" s="118"/>
      <c r="Y73" s="118"/>
      <c r="Z73" s="118"/>
      <c r="AA73" s="118"/>
      <c r="AB73" s="118"/>
    </row>
    <row r="74" spans="16:28" ht="15">
      <c r="P74" s="120" t="s">
        <v>95</v>
      </c>
      <c r="Q74" s="120">
        <v>179</v>
      </c>
      <c r="R74" s="118">
        <v>159</v>
      </c>
      <c r="S74" s="118">
        <v>121</v>
      </c>
      <c r="T74" s="118">
        <v>62</v>
      </c>
      <c r="U74" s="118">
        <v>39</v>
      </c>
      <c r="V74" s="118">
        <v>39</v>
      </c>
      <c r="W74" s="118">
        <v>39</v>
      </c>
      <c r="X74" s="120"/>
      <c r="Y74" s="120"/>
      <c r="Z74" s="120"/>
      <c r="AA74" s="120"/>
      <c r="AB74" s="120"/>
    </row>
    <row r="75" spans="16:28" ht="15">
      <c r="P75" s="120" t="s">
        <v>105</v>
      </c>
      <c r="Q75" s="120">
        <v>631</v>
      </c>
      <c r="R75" s="118">
        <v>638</v>
      </c>
      <c r="S75" s="118">
        <v>676</v>
      </c>
      <c r="T75" s="118">
        <v>631</v>
      </c>
      <c r="U75" s="118">
        <v>619</v>
      </c>
      <c r="V75" s="118">
        <v>625</v>
      </c>
      <c r="W75" s="118">
        <v>600</v>
      </c>
      <c r="X75" s="120"/>
      <c r="Y75" s="120"/>
      <c r="Z75" s="120"/>
      <c r="AA75" s="120"/>
      <c r="AB75" s="120"/>
    </row>
    <row r="76" spans="16:28" ht="15">
      <c r="P76" s="120" t="s">
        <v>102</v>
      </c>
      <c r="Q76" s="120">
        <v>1383</v>
      </c>
      <c r="R76" s="118">
        <v>1383</v>
      </c>
      <c r="S76" s="118">
        <v>1486</v>
      </c>
      <c r="T76" s="118">
        <v>1355</v>
      </c>
      <c r="U76" s="118">
        <v>1314</v>
      </c>
      <c r="V76" s="118">
        <v>1296</v>
      </c>
      <c r="W76" s="118">
        <v>1275</v>
      </c>
      <c r="X76" s="118"/>
      <c r="Y76" s="118"/>
      <c r="Z76" s="118"/>
      <c r="AA76" s="118"/>
      <c r="AB76" s="118"/>
    </row>
    <row r="77" spans="16:28" ht="15">
      <c r="P77" s="120" t="s">
        <v>157</v>
      </c>
      <c r="Q77" s="120">
        <v>1046</v>
      </c>
      <c r="R77" s="118">
        <v>1087</v>
      </c>
      <c r="S77" s="118">
        <v>1110</v>
      </c>
      <c r="T77" s="118">
        <v>1025</v>
      </c>
      <c r="U77" s="118">
        <v>1009</v>
      </c>
      <c r="V77" s="118">
        <v>1011</v>
      </c>
      <c r="W77" s="118">
        <v>1026</v>
      </c>
      <c r="X77" s="118"/>
      <c r="Y77" s="118"/>
      <c r="Z77" s="118"/>
      <c r="AA77" s="118"/>
      <c r="AB77" s="118"/>
    </row>
    <row r="78" spans="16:28" ht="15">
      <c r="P78" s="120" t="s">
        <v>104</v>
      </c>
      <c r="Q78" s="120">
        <v>1704</v>
      </c>
      <c r="R78" s="118">
        <v>1671</v>
      </c>
      <c r="S78" s="118">
        <v>1839</v>
      </c>
      <c r="T78" s="118">
        <v>1603</v>
      </c>
      <c r="U78" s="118">
        <v>1713</v>
      </c>
      <c r="V78" s="118">
        <v>1703</v>
      </c>
      <c r="W78" s="118">
        <v>1763</v>
      </c>
      <c r="X78" s="118"/>
      <c r="Y78" s="118"/>
      <c r="Z78" s="118"/>
      <c r="AA78" s="118"/>
      <c r="AB78" s="118"/>
    </row>
    <row r="79" spans="16:28" ht="15">
      <c r="P79" s="120" t="s">
        <v>108</v>
      </c>
      <c r="Q79" s="120">
        <v>1263</v>
      </c>
      <c r="R79" s="118">
        <v>1269</v>
      </c>
      <c r="S79" s="118">
        <v>1236</v>
      </c>
      <c r="T79" s="118">
        <v>1224</v>
      </c>
      <c r="U79" s="118">
        <v>1204</v>
      </c>
      <c r="V79" s="118">
        <v>1248</v>
      </c>
      <c r="W79" s="118">
        <v>1220</v>
      </c>
      <c r="X79" s="118"/>
      <c r="Y79" s="118"/>
      <c r="Z79" s="118"/>
      <c r="AA79" s="118"/>
      <c r="AB79" s="118"/>
    </row>
    <row r="80" spans="16:28" ht="15">
      <c r="P80" s="120" t="s">
        <v>101</v>
      </c>
      <c r="Q80" s="120">
        <v>1059</v>
      </c>
      <c r="R80" s="118">
        <v>1103</v>
      </c>
      <c r="S80" s="118">
        <v>1052</v>
      </c>
      <c r="T80" s="118">
        <v>1013</v>
      </c>
      <c r="U80" s="118">
        <v>996</v>
      </c>
      <c r="V80" s="118">
        <v>1029</v>
      </c>
      <c r="W80" s="118">
        <v>991</v>
      </c>
      <c r="X80" s="118"/>
      <c r="Y80" s="118"/>
      <c r="Z80" s="118"/>
      <c r="AA80" s="118"/>
      <c r="AB80" s="118"/>
    </row>
    <row r="81" spans="16:28" ht="15">
      <c r="P81" s="120" t="s">
        <v>107</v>
      </c>
      <c r="Q81" s="120">
        <v>416</v>
      </c>
      <c r="R81" s="118">
        <v>406</v>
      </c>
      <c r="S81" s="118">
        <v>389</v>
      </c>
      <c r="T81" s="118">
        <v>357</v>
      </c>
      <c r="U81" s="118">
        <v>337</v>
      </c>
      <c r="V81" s="118">
        <v>323</v>
      </c>
      <c r="W81" s="118">
        <v>325</v>
      </c>
      <c r="X81" s="120"/>
      <c r="Y81" s="120"/>
      <c r="Z81" s="120"/>
      <c r="AA81" s="120"/>
      <c r="AB81" s="120"/>
    </row>
    <row r="82" spans="16:28" ht="15">
      <c r="P82" s="120" t="s">
        <v>97</v>
      </c>
      <c r="Q82" s="120">
        <v>991</v>
      </c>
      <c r="R82" s="118">
        <v>968</v>
      </c>
      <c r="S82" s="118">
        <v>965</v>
      </c>
      <c r="T82" s="118">
        <v>956</v>
      </c>
      <c r="U82" s="118">
        <v>1000</v>
      </c>
      <c r="V82" s="118">
        <v>958</v>
      </c>
      <c r="W82" s="118">
        <v>983</v>
      </c>
      <c r="X82" s="118"/>
      <c r="Y82" s="118"/>
      <c r="Z82" s="118"/>
      <c r="AA82" s="118"/>
      <c r="AB82" s="118"/>
    </row>
    <row r="83" spans="16:28" ht="15">
      <c r="P83" s="120" t="s">
        <v>83</v>
      </c>
      <c r="Q83" s="120">
        <v>2082</v>
      </c>
      <c r="R83" s="118">
        <v>2166</v>
      </c>
      <c r="S83" s="118">
        <v>2071</v>
      </c>
      <c r="T83" s="118">
        <v>1986</v>
      </c>
      <c r="U83" s="118">
        <v>1997</v>
      </c>
      <c r="V83" s="118">
        <v>2162</v>
      </c>
      <c r="W83" s="118">
        <v>1995</v>
      </c>
      <c r="X83" s="118"/>
      <c r="Y83" s="118"/>
      <c r="Z83" s="118"/>
      <c r="AA83" s="118"/>
      <c r="AB83" s="118"/>
    </row>
    <row r="84" spans="16:28" ht="15">
      <c r="P84" s="120" t="s">
        <v>120</v>
      </c>
      <c r="Q84" s="120">
        <v>1878</v>
      </c>
      <c r="R84" s="118">
        <v>1888</v>
      </c>
      <c r="S84" s="118">
        <v>1745</v>
      </c>
      <c r="T84" s="118">
        <v>1652</v>
      </c>
      <c r="U84" s="118">
        <v>1494</v>
      </c>
      <c r="V84" s="118">
        <v>1486</v>
      </c>
      <c r="W84" s="118">
        <v>1520</v>
      </c>
      <c r="X84" s="118"/>
      <c r="Y84" s="118"/>
      <c r="Z84" s="118"/>
      <c r="AA84" s="118"/>
      <c r="AB84" s="118"/>
    </row>
    <row r="85" spans="16:28" ht="15">
      <c r="P85" s="120" t="s">
        <v>137</v>
      </c>
      <c r="Q85" s="120">
        <v>1768</v>
      </c>
      <c r="R85" s="118">
        <v>1770</v>
      </c>
      <c r="S85" s="118">
        <v>1673</v>
      </c>
      <c r="T85" s="118">
        <v>1668</v>
      </c>
      <c r="U85" s="118">
        <v>1599</v>
      </c>
      <c r="V85" s="118">
        <v>1573</v>
      </c>
      <c r="W85" s="118">
        <v>1492</v>
      </c>
      <c r="X85" s="118"/>
      <c r="Y85" s="118"/>
      <c r="Z85" s="118"/>
      <c r="AA85" s="118"/>
      <c r="AB85" s="118"/>
    </row>
    <row r="86" spans="16:28" ht="15">
      <c r="P86" s="120" t="s">
        <v>152</v>
      </c>
      <c r="Q86" s="120">
        <v>1115</v>
      </c>
      <c r="R86" s="118">
        <v>1240</v>
      </c>
      <c r="S86" s="118">
        <v>1310</v>
      </c>
      <c r="T86" s="118">
        <v>1348</v>
      </c>
      <c r="U86" s="118">
        <v>1297</v>
      </c>
      <c r="V86" s="118">
        <v>1386</v>
      </c>
      <c r="W86" s="118">
        <v>1314</v>
      </c>
      <c r="X86" s="120"/>
      <c r="Y86" s="120"/>
      <c r="Z86" s="120"/>
      <c r="AA86" s="120"/>
      <c r="AB86" s="120"/>
    </row>
    <row r="87" spans="16:28" ht="15.75">
      <c r="P87" s="160" t="s">
        <v>3</v>
      </c>
      <c r="Q87" s="160">
        <f t="shared" ref="Q87:T87" si="3">SUM(Q65:Q86)</f>
        <v>26304</v>
      </c>
      <c r="R87" s="160">
        <f t="shared" si="3"/>
        <v>26695</v>
      </c>
      <c r="S87" s="160">
        <f t="shared" si="3"/>
        <v>26778</v>
      </c>
      <c r="T87" s="160">
        <f t="shared" si="3"/>
        <v>25463</v>
      </c>
      <c r="U87" s="160">
        <f t="shared" ref="U87" si="4">SUM(U65:U86)</f>
        <v>25073</v>
      </c>
      <c r="V87" s="160">
        <f>SUM(V65:V86)</f>
        <v>25629</v>
      </c>
      <c r="W87" s="301">
        <f>SUM(W65:W86)</f>
        <v>25140</v>
      </c>
      <c r="X87" s="160"/>
      <c r="Y87" s="160"/>
      <c r="Z87" s="160"/>
      <c r="AA87" s="160"/>
      <c r="AB87" s="160"/>
    </row>
    <row r="88" spans="16:28" ht="14.25">
      <c r="P88" s="123"/>
      <c r="Q88" s="123"/>
    </row>
    <row r="89" spans="16:28" ht="15.75">
      <c r="P89" s="378" t="s">
        <v>34</v>
      </c>
      <c r="Q89" s="379" t="s">
        <v>174</v>
      </c>
      <c r="R89" s="380" t="s">
        <v>175</v>
      </c>
      <c r="S89" s="380" t="s">
        <v>176</v>
      </c>
      <c r="T89" s="380" t="s">
        <v>177</v>
      </c>
      <c r="U89" s="380" t="s">
        <v>179</v>
      </c>
      <c r="V89" s="380" t="s">
        <v>180</v>
      </c>
      <c r="W89" s="380" t="s">
        <v>182</v>
      </c>
      <c r="X89" s="380"/>
      <c r="Y89" s="380"/>
      <c r="Z89" s="380"/>
      <c r="AA89" s="380"/>
      <c r="AB89" s="380"/>
    </row>
    <row r="90" spans="16:28" ht="15">
      <c r="P90" s="120" t="s">
        <v>124</v>
      </c>
      <c r="Q90" s="120">
        <v>8814659</v>
      </c>
      <c r="R90" s="118">
        <v>8960842</v>
      </c>
      <c r="S90" s="118">
        <v>8818951</v>
      </c>
      <c r="T90" s="118">
        <v>9184294</v>
      </c>
      <c r="U90" s="118">
        <v>9313014</v>
      </c>
      <c r="V90" s="118">
        <v>9524956</v>
      </c>
      <c r="W90" s="118">
        <f>'BranchWise TotalPortfolio'!D13</f>
        <v>9935898</v>
      </c>
      <c r="X90" s="118"/>
      <c r="Y90" s="118"/>
      <c r="Z90" s="118"/>
      <c r="AA90" s="118"/>
      <c r="AB90" s="118"/>
    </row>
    <row r="91" spans="16:28" ht="15">
      <c r="P91" s="120" t="s">
        <v>121</v>
      </c>
      <c r="Q91" s="120">
        <v>34693688</v>
      </c>
      <c r="R91" s="118">
        <v>35812275</v>
      </c>
      <c r="S91" s="118">
        <v>33572818</v>
      </c>
      <c r="T91" s="118">
        <v>34166702</v>
      </c>
      <c r="U91" s="118">
        <v>31433858</v>
      </c>
      <c r="V91" s="118">
        <v>34951798</v>
      </c>
      <c r="W91" s="118">
        <f>'BranchWise TotalPortfolio'!E13</f>
        <v>32444701</v>
      </c>
      <c r="X91" s="118"/>
      <c r="Y91" s="118"/>
      <c r="Z91" s="118"/>
      <c r="AA91" s="118"/>
      <c r="AB91" s="118"/>
    </row>
    <row r="92" spans="16:28" ht="15">
      <c r="P92" s="120" t="s">
        <v>94</v>
      </c>
      <c r="Q92" s="120">
        <v>17492245</v>
      </c>
      <c r="R92" s="118">
        <v>17281224</v>
      </c>
      <c r="S92" s="118">
        <v>16096487</v>
      </c>
      <c r="T92" s="118">
        <v>16068939</v>
      </c>
      <c r="U92" s="118">
        <v>15214467</v>
      </c>
      <c r="V92" s="118">
        <v>16966387</v>
      </c>
      <c r="W92" s="118">
        <f>'BranchWise TotalPortfolio'!F13</f>
        <v>16037006</v>
      </c>
      <c r="X92" s="118"/>
      <c r="Y92" s="118"/>
      <c r="Z92" s="118"/>
      <c r="AA92" s="118"/>
      <c r="AB92" s="118"/>
    </row>
    <row r="93" spans="16:28" ht="15">
      <c r="P93" s="120" t="s">
        <v>98</v>
      </c>
      <c r="Q93" s="120">
        <v>27338264</v>
      </c>
      <c r="R93" s="118">
        <v>27541791</v>
      </c>
      <c r="S93" s="118">
        <v>26880436</v>
      </c>
      <c r="T93" s="118">
        <v>28082403</v>
      </c>
      <c r="U93" s="118">
        <v>28215647</v>
      </c>
      <c r="V93" s="118">
        <v>29632393</v>
      </c>
      <c r="W93" s="118">
        <f>'BranchWise TotalPortfolio'!G13</f>
        <v>31924619</v>
      </c>
      <c r="X93" s="118"/>
      <c r="Y93" s="118"/>
      <c r="Z93" s="118"/>
      <c r="AA93" s="118"/>
      <c r="AB93" s="118"/>
    </row>
    <row r="94" spans="16:28" ht="15">
      <c r="P94" s="120" t="s">
        <v>122</v>
      </c>
      <c r="Q94" s="120">
        <v>21833748</v>
      </c>
      <c r="R94" s="118">
        <v>23295754</v>
      </c>
      <c r="S94" s="118">
        <v>22989656</v>
      </c>
      <c r="T94" s="118">
        <v>21831378</v>
      </c>
      <c r="U94" s="118">
        <v>20667163</v>
      </c>
      <c r="V94" s="118">
        <v>24094744</v>
      </c>
      <c r="W94" s="118">
        <f>'BranchWise TotalPortfolio'!H13</f>
        <v>23989753</v>
      </c>
      <c r="X94" s="118"/>
      <c r="Y94" s="118"/>
      <c r="Z94" s="118"/>
      <c r="AA94" s="118"/>
      <c r="AB94" s="118"/>
    </row>
    <row r="95" spans="16:28" ht="15">
      <c r="P95" s="120" t="s">
        <v>169</v>
      </c>
      <c r="Q95" s="120">
        <v>11445642</v>
      </c>
      <c r="R95" s="118">
        <v>11952041</v>
      </c>
      <c r="S95" s="118">
        <v>12545406</v>
      </c>
      <c r="T95" s="118">
        <v>12958042</v>
      </c>
      <c r="U95" s="118">
        <v>12004238</v>
      </c>
      <c r="V95" s="118">
        <v>11289851</v>
      </c>
      <c r="W95" s="118">
        <f>'BranchWise TotalPortfolio'!I13</f>
        <v>10319188</v>
      </c>
      <c r="X95" s="118"/>
      <c r="Y95" s="118"/>
      <c r="Z95" s="118"/>
      <c r="AA95" s="118"/>
      <c r="AB95" s="118"/>
    </row>
    <row r="96" spans="16:28" ht="15">
      <c r="P96" s="120" t="s">
        <v>75</v>
      </c>
      <c r="Q96" s="120">
        <v>14507225</v>
      </c>
      <c r="R96" s="118">
        <v>15891241</v>
      </c>
      <c r="S96" s="118">
        <v>16329535</v>
      </c>
      <c r="T96" s="118">
        <v>15974117</v>
      </c>
      <c r="U96" s="118">
        <v>16011458</v>
      </c>
      <c r="V96" s="118">
        <v>15266788</v>
      </c>
      <c r="W96" s="118">
        <f>'BranchWise TotalPortfolio'!J13</f>
        <v>13832334</v>
      </c>
      <c r="X96" s="118"/>
      <c r="Y96" s="118"/>
      <c r="Z96" s="118"/>
      <c r="AA96" s="118"/>
      <c r="AB96" s="118"/>
    </row>
    <row r="97" spans="16:28" ht="15">
      <c r="P97" s="120" t="s">
        <v>76</v>
      </c>
      <c r="Q97" s="120">
        <v>18209632</v>
      </c>
      <c r="R97" s="118">
        <v>18890933</v>
      </c>
      <c r="S97" s="118">
        <v>18575189</v>
      </c>
      <c r="T97" s="118">
        <v>17902362</v>
      </c>
      <c r="U97" s="118">
        <v>16484528</v>
      </c>
      <c r="V97" s="118">
        <v>15550549</v>
      </c>
      <c r="W97" s="118">
        <f>'BranchWise TotalPortfolio'!K13</f>
        <v>13497478</v>
      </c>
      <c r="X97" s="118"/>
      <c r="Y97" s="118"/>
      <c r="Z97" s="118"/>
      <c r="AA97" s="118"/>
      <c r="AB97" s="118"/>
    </row>
    <row r="98" spans="16:28" ht="15">
      <c r="P98" s="120" t="s">
        <v>106</v>
      </c>
      <c r="Q98" s="120">
        <v>12140338</v>
      </c>
      <c r="R98" s="118">
        <v>13533033</v>
      </c>
      <c r="S98" s="118">
        <v>13474323</v>
      </c>
      <c r="T98" s="118">
        <v>15213887</v>
      </c>
      <c r="U98" s="118">
        <v>15967465</v>
      </c>
      <c r="V98" s="118">
        <v>16157532</v>
      </c>
      <c r="W98" s="118">
        <f>'BranchWise TotalPortfolio'!L13</f>
        <v>15785208</v>
      </c>
      <c r="X98" s="118"/>
      <c r="Y98" s="118"/>
      <c r="Z98" s="118"/>
      <c r="AA98" s="118"/>
      <c r="AB98" s="118"/>
    </row>
    <row r="99" spans="16:28" ht="15">
      <c r="P99" s="120" t="s">
        <v>95</v>
      </c>
      <c r="Q99" s="120">
        <v>1094978</v>
      </c>
      <c r="R99" s="118">
        <v>731535</v>
      </c>
      <c r="S99" s="118">
        <v>414315</v>
      </c>
      <c r="T99" s="118">
        <v>203153</v>
      </c>
      <c r="U99" s="118">
        <v>123376</v>
      </c>
      <c r="V99" s="118">
        <v>123376</v>
      </c>
      <c r="W99" s="118">
        <f>'BranchWise TotalPortfolio'!M13</f>
        <v>123376</v>
      </c>
      <c r="X99" s="118"/>
      <c r="Y99" s="118"/>
      <c r="Z99" s="118"/>
      <c r="AA99" s="118"/>
      <c r="AB99" s="118"/>
    </row>
    <row r="100" spans="16:28" ht="15">
      <c r="P100" s="120" t="s">
        <v>105</v>
      </c>
      <c r="Q100" s="120">
        <v>10880189</v>
      </c>
      <c r="R100" s="118">
        <v>11137022</v>
      </c>
      <c r="S100" s="118">
        <v>10744074</v>
      </c>
      <c r="T100" s="118">
        <v>10938368</v>
      </c>
      <c r="U100" s="118">
        <v>10282454</v>
      </c>
      <c r="V100" s="118">
        <v>10508027</v>
      </c>
      <c r="W100" s="118">
        <f>'BranchWise TotalPortfolio'!N13</f>
        <v>9852920</v>
      </c>
      <c r="X100" s="118"/>
      <c r="Y100" s="118"/>
      <c r="Z100" s="118"/>
      <c r="AA100" s="118"/>
      <c r="AB100" s="118"/>
    </row>
    <row r="101" spans="16:28" ht="15">
      <c r="P101" s="120" t="s">
        <v>102</v>
      </c>
      <c r="Q101" s="120">
        <v>25303238</v>
      </c>
      <c r="R101" s="118">
        <v>26187559</v>
      </c>
      <c r="S101" s="118">
        <v>24163032</v>
      </c>
      <c r="T101" s="118">
        <v>23837096</v>
      </c>
      <c r="U101" s="118">
        <v>22433868</v>
      </c>
      <c r="V101" s="118">
        <v>23515374</v>
      </c>
      <c r="W101" s="118">
        <f>'BranchWise TotalPortfolio'!O13</f>
        <v>24728196</v>
      </c>
      <c r="X101" s="118"/>
      <c r="Y101" s="118"/>
      <c r="Z101" s="118"/>
      <c r="AA101" s="118"/>
      <c r="AB101" s="118"/>
    </row>
    <row r="102" spans="16:28" ht="15">
      <c r="P102" s="120" t="s">
        <v>157</v>
      </c>
      <c r="Q102" s="120">
        <v>18710520</v>
      </c>
      <c r="R102" s="118">
        <v>19938273</v>
      </c>
      <c r="S102" s="118">
        <v>18241455</v>
      </c>
      <c r="T102" s="118">
        <v>19109400</v>
      </c>
      <c r="U102" s="118">
        <v>18941144</v>
      </c>
      <c r="V102" s="118">
        <v>19649720</v>
      </c>
      <c r="W102" s="118">
        <f>'BranchWise TotalPortfolio'!P13</f>
        <v>19510844</v>
      </c>
      <c r="X102" s="118"/>
      <c r="Y102" s="118"/>
      <c r="Z102" s="118"/>
      <c r="AA102" s="118"/>
      <c r="AB102" s="118"/>
    </row>
    <row r="103" spans="16:28" ht="15">
      <c r="P103" s="120" t="s">
        <v>104</v>
      </c>
      <c r="Q103" s="120">
        <v>34513141</v>
      </c>
      <c r="R103" s="118">
        <v>34343751</v>
      </c>
      <c r="S103" s="118">
        <v>33782754</v>
      </c>
      <c r="T103" s="118">
        <v>33994428</v>
      </c>
      <c r="U103" s="118">
        <v>34486801</v>
      </c>
      <c r="V103" s="118">
        <v>34412907</v>
      </c>
      <c r="W103" s="118">
        <f>'BranchWise TotalPortfolio'!Q13</f>
        <v>35248268</v>
      </c>
      <c r="X103" s="118"/>
      <c r="Y103" s="118"/>
      <c r="Z103" s="118"/>
      <c r="AA103" s="118"/>
      <c r="AB103" s="118"/>
    </row>
    <row r="104" spans="16:28" ht="15">
      <c r="P104" s="120" t="s">
        <v>108</v>
      </c>
      <c r="Q104" s="120">
        <v>16194540</v>
      </c>
      <c r="R104" s="118">
        <v>16521251</v>
      </c>
      <c r="S104" s="118">
        <v>15675326</v>
      </c>
      <c r="T104" s="118">
        <v>16196921</v>
      </c>
      <c r="U104" s="118">
        <v>15423454</v>
      </c>
      <c r="V104" s="118">
        <v>17090889</v>
      </c>
      <c r="W104" s="118">
        <f>'BranchWise TotalPortfolio'!R13</f>
        <v>17276749</v>
      </c>
      <c r="X104" s="118"/>
      <c r="Y104" s="118"/>
      <c r="Z104" s="118"/>
      <c r="AA104" s="118"/>
      <c r="AB104" s="118"/>
    </row>
    <row r="105" spans="16:28" ht="15">
      <c r="P105" s="120" t="s">
        <v>101</v>
      </c>
      <c r="Q105" s="120">
        <v>11751066</v>
      </c>
      <c r="R105" s="118">
        <v>11719653</v>
      </c>
      <c r="S105" s="118">
        <v>10625049</v>
      </c>
      <c r="T105" s="118">
        <v>10352310</v>
      </c>
      <c r="U105" s="118">
        <v>9861634</v>
      </c>
      <c r="V105" s="118">
        <v>10119986</v>
      </c>
      <c r="W105" s="118">
        <f>'BranchWise TotalPortfolio'!S13</f>
        <v>9204409</v>
      </c>
      <c r="X105" s="118"/>
      <c r="Y105" s="118"/>
      <c r="Z105" s="118"/>
      <c r="AA105" s="118"/>
      <c r="AB105" s="118"/>
    </row>
    <row r="106" spans="16:28" ht="15">
      <c r="P106" s="120" t="s">
        <v>107</v>
      </c>
      <c r="Q106" s="120">
        <v>5729628</v>
      </c>
      <c r="R106" s="118">
        <v>5289359</v>
      </c>
      <c r="S106" s="118">
        <v>4913833</v>
      </c>
      <c r="T106" s="118">
        <v>4352464</v>
      </c>
      <c r="U106" s="118">
        <v>3910477</v>
      </c>
      <c r="V106" s="118">
        <v>3597473</v>
      </c>
      <c r="W106" s="118">
        <f>'BranchWise TotalPortfolio'!T13</f>
        <v>3403656</v>
      </c>
      <c r="X106" s="118"/>
      <c r="Y106" s="118"/>
      <c r="Z106" s="118"/>
      <c r="AA106" s="118"/>
      <c r="AB106" s="118"/>
    </row>
    <row r="107" spans="16:28" ht="15">
      <c r="P107" s="120" t="s">
        <v>97</v>
      </c>
      <c r="Q107" s="120">
        <v>13565396</v>
      </c>
      <c r="R107" s="118">
        <v>14525968</v>
      </c>
      <c r="S107" s="118">
        <v>14814552</v>
      </c>
      <c r="T107" s="118">
        <v>15625419</v>
      </c>
      <c r="U107" s="118">
        <v>15898132</v>
      </c>
      <c r="V107" s="118">
        <v>15165878</v>
      </c>
      <c r="W107" s="118">
        <f>'BranchWise TotalPortfolio'!U13</f>
        <v>15252200</v>
      </c>
      <c r="X107" s="118"/>
      <c r="Y107" s="118"/>
      <c r="Z107" s="118"/>
      <c r="AA107" s="118"/>
      <c r="AB107" s="118"/>
    </row>
    <row r="108" spans="16:28" ht="15">
      <c r="P108" s="120" t="s">
        <v>83</v>
      </c>
      <c r="Q108" s="120">
        <v>25721207</v>
      </c>
      <c r="R108" s="118">
        <v>26427325</v>
      </c>
      <c r="S108" s="118">
        <v>24374927</v>
      </c>
      <c r="T108" s="118">
        <v>24162271</v>
      </c>
      <c r="U108" s="118">
        <v>23421417</v>
      </c>
      <c r="V108" s="118">
        <v>26127272</v>
      </c>
      <c r="W108" s="118">
        <f>'BranchWise TotalPortfolio'!V13</f>
        <v>24897776</v>
      </c>
      <c r="X108" s="118"/>
      <c r="Y108" s="118"/>
      <c r="Z108" s="118"/>
      <c r="AA108" s="118"/>
      <c r="AB108" s="118"/>
    </row>
    <row r="109" spans="16:28" ht="15">
      <c r="P109" s="120" t="s">
        <v>120</v>
      </c>
      <c r="Q109" s="120">
        <v>21495307</v>
      </c>
      <c r="R109" s="118">
        <v>21250735</v>
      </c>
      <c r="S109" s="118">
        <v>19120048</v>
      </c>
      <c r="T109" s="118">
        <v>19161301</v>
      </c>
      <c r="U109" s="118">
        <v>18325248</v>
      </c>
      <c r="V109" s="118">
        <v>18368550</v>
      </c>
      <c r="W109" s="118">
        <f>'BranchWise TotalPortfolio'!W13</f>
        <v>18067518</v>
      </c>
      <c r="X109" s="118"/>
      <c r="Y109" s="118"/>
      <c r="Z109" s="118"/>
      <c r="AA109" s="118"/>
      <c r="AB109" s="118"/>
    </row>
    <row r="110" spans="16:28" ht="15">
      <c r="P110" s="120" t="s">
        <v>137</v>
      </c>
      <c r="Q110" s="120">
        <v>23293201</v>
      </c>
      <c r="R110" s="118">
        <v>24708065</v>
      </c>
      <c r="S110" s="118">
        <v>23751687</v>
      </c>
      <c r="T110" s="118">
        <v>23701371</v>
      </c>
      <c r="U110" s="118">
        <v>22922522</v>
      </c>
      <c r="V110" s="118">
        <v>22276673</v>
      </c>
      <c r="W110" s="118">
        <f>'BranchWise TotalPortfolio'!X13</f>
        <v>21272248</v>
      </c>
      <c r="X110" s="118"/>
      <c r="Y110" s="118"/>
      <c r="Z110" s="118"/>
      <c r="AA110" s="118"/>
      <c r="AB110" s="118"/>
    </row>
    <row r="111" spans="16:28" ht="15">
      <c r="P111" s="120" t="s">
        <v>152</v>
      </c>
      <c r="Q111" s="120">
        <v>16024894</v>
      </c>
      <c r="R111" s="118">
        <v>16745157</v>
      </c>
      <c r="S111" s="118">
        <v>16267402</v>
      </c>
      <c r="T111" s="118">
        <v>15921575</v>
      </c>
      <c r="U111" s="118">
        <v>14937442</v>
      </c>
      <c r="V111" s="118">
        <v>15781513</v>
      </c>
      <c r="W111" s="118">
        <f>'BranchWise TotalPortfolio'!Y13</f>
        <v>15882714</v>
      </c>
      <c r="X111" s="118"/>
      <c r="Y111" s="118"/>
      <c r="Z111" s="118"/>
      <c r="AA111" s="118"/>
      <c r="AB111" s="118"/>
    </row>
    <row r="112" spans="16:28" ht="15.75">
      <c r="P112" s="160" t="s">
        <v>3</v>
      </c>
      <c r="Q112" s="301">
        <f t="shared" ref="Q112:R112" si="5">SUM(Q90:Q111)</f>
        <v>390752746</v>
      </c>
      <c r="R112" s="301">
        <f t="shared" si="5"/>
        <v>402684787</v>
      </c>
      <c r="S112" s="301">
        <f>SUM(S90:S111)</f>
        <v>386171255</v>
      </c>
      <c r="T112" s="301">
        <f>SUM(T90:T111)</f>
        <v>388938201</v>
      </c>
      <c r="U112" s="301">
        <f>SUM(U90:U111)</f>
        <v>376279807</v>
      </c>
      <c r="V112" s="301">
        <v>390172636</v>
      </c>
      <c r="W112" s="301">
        <f>SUM(W90:W111)</f>
        <v>382487059</v>
      </c>
      <c r="X112" s="301"/>
      <c r="Y112" s="301"/>
      <c r="Z112" s="301"/>
      <c r="AA112" s="301"/>
      <c r="AB112" s="301"/>
    </row>
  </sheetData>
  <pageMargins left="0.7" right="0.7" top="0.75" bottom="0.75" header="0.3" footer="0.3"/>
  <pageSetup paperSize="9" scale="2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Prayas</vt:lpstr>
      <vt:lpstr>Own portfolio</vt:lpstr>
      <vt:lpstr>Managed portfolio</vt:lpstr>
      <vt:lpstr>BranchWise TotalPortfolio</vt:lpstr>
      <vt:lpstr>Charts (Old)</vt:lpstr>
      <vt:lpstr>Charts</vt:lpstr>
      <vt:lpstr>'BranchWise TotalPortfolio'!Print_Area</vt:lpstr>
      <vt:lpstr>'Charts (Old)'!Print_Area</vt:lpstr>
      <vt:lpstr>'Managed portfolio'!Print_Area</vt:lpstr>
      <vt:lpstr>'Own portfolio'!Print_Area</vt:lpstr>
      <vt:lpstr>Prayas!Print_Area</vt:lpstr>
      <vt:lpstr>'Own portfolio'!Print_Titles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mF Report</dc:title>
  <dc:creator>PRAYAS</dc:creator>
  <cp:lastModifiedBy>Prayas2</cp:lastModifiedBy>
  <cp:lastPrinted>2019-08-03T06:30:54Z</cp:lastPrinted>
  <dcterms:created xsi:type="dcterms:W3CDTF">2007-02-28T09:38:55Z</dcterms:created>
  <dcterms:modified xsi:type="dcterms:W3CDTF">2019-11-06T12:41:41Z</dcterms:modified>
</cp:coreProperties>
</file>