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7935" tabRatio="846" activeTab="0"/>
  </bookViews>
  <sheets>
    <sheet name="Prayas" sheetId="1" r:id="rId1"/>
    <sheet name="Own portfolio" sheetId="2" r:id="rId2"/>
    <sheet name="Managed portfolio" sheetId="3" r:id="rId3"/>
    <sheet name="BranchWise TotalPortfolio" sheetId="4" r:id="rId4"/>
    <sheet name="Charts" sheetId="5" r:id="rId5"/>
  </sheets>
  <definedNames>
    <definedName name="_xlfn.IFERROR" hidden="1">#NAME?</definedName>
    <definedName name="_xlnm.Print_Area" localSheetId="3">'BranchWise TotalPortfolio'!$A$1:$Y$70</definedName>
    <definedName name="_xlnm.Print_Area" localSheetId="4">'Charts'!$A$1:$S$142</definedName>
    <definedName name="_xlnm.Print_Area" localSheetId="2">'Managed portfolio'!$A$1:$W$70</definedName>
    <definedName name="_xlnm.Print_Area" localSheetId="1">'Own portfolio'!$A$1:$Y$70</definedName>
    <definedName name="_xlnm.Print_Area" localSheetId="0">'Prayas'!$A$1:$E$82</definedName>
    <definedName name="_xlnm.Print_Titles" localSheetId="1">'Own portfolio'!$3:$4</definedName>
  </definedNames>
  <calcPr fullCalcOnLoad="1"/>
</workbook>
</file>

<file path=xl/sharedStrings.xml><?xml version="1.0" encoding="utf-8"?>
<sst xmlns="http://schemas.openxmlformats.org/spreadsheetml/2006/main" count="627" uniqueCount="158">
  <si>
    <t>Item No.</t>
  </si>
  <si>
    <t>Number of Borrowers</t>
  </si>
  <si>
    <t>Net number of borrowers</t>
  </si>
  <si>
    <t>Total</t>
  </si>
  <si>
    <t>Loan Borrower in First Cycle</t>
  </si>
  <si>
    <t>Loan Borrower in Second Cycle</t>
  </si>
  <si>
    <t>Loan Borrower in Third Cycle</t>
  </si>
  <si>
    <t>Loan Borrower in Fourth Cycle and above</t>
  </si>
  <si>
    <t>With more than one Loan</t>
  </si>
  <si>
    <t>Loans Outstanding</t>
  </si>
  <si>
    <t>Total Number</t>
  </si>
  <si>
    <t>Amt. Of Overdue (Principal)</t>
  </si>
  <si>
    <t>Total Amount</t>
  </si>
  <si>
    <t>Average amount per Loanee</t>
  </si>
  <si>
    <t>1-30 days past dues</t>
  </si>
  <si>
    <t>31-60 days past due</t>
  </si>
  <si>
    <t>61-90 days past due</t>
  </si>
  <si>
    <t>During the month</t>
  </si>
  <si>
    <t>Number of Loans disbursed</t>
  </si>
  <si>
    <t>Amount of Loan disbursed</t>
  </si>
  <si>
    <t>Principal due from Members (Including past dues)</t>
  </si>
  <si>
    <t>Repayment (Principal)  excluding Prepayments</t>
  </si>
  <si>
    <t>Repayment Rate (Item 3.4/ Item3.3)</t>
  </si>
  <si>
    <t>At the End of the Month</t>
  </si>
  <si>
    <t>Outside Borrowing From:</t>
  </si>
  <si>
    <t>Total Number of Cluster Coordinators</t>
  </si>
  <si>
    <t>Borrowers per Cluster Coordinators</t>
  </si>
  <si>
    <t>Loan amount per Cluster Coordinators</t>
  </si>
  <si>
    <t xml:space="preserve">Portfolio at Risk &gt; 60 Days </t>
  </si>
  <si>
    <t>O/s Bal. (Prin.)</t>
  </si>
  <si>
    <t>PAR %</t>
  </si>
  <si>
    <t>SUMMARY-PRAYAS mF program (PJVB)</t>
  </si>
  <si>
    <t>Nos. of Loans disbursed</t>
  </si>
  <si>
    <t>JLG</t>
  </si>
  <si>
    <t>Loans O/s (Rs.)</t>
  </si>
  <si>
    <t>Month</t>
  </si>
  <si>
    <t>No. of loans with OD</t>
  </si>
  <si>
    <t xml:space="preserve">No.of Borrowers </t>
  </si>
  <si>
    <t>Portfolio Increase</t>
  </si>
  <si>
    <t>Ageing Report</t>
  </si>
  <si>
    <t>Cumulative</t>
  </si>
  <si>
    <t>A.</t>
  </si>
  <si>
    <t>B.</t>
  </si>
  <si>
    <t>C.</t>
  </si>
  <si>
    <t>D.</t>
  </si>
  <si>
    <t>Area Break up</t>
  </si>
  <si>
    <t>No of Client Rural</t>
  </si>
  <si>
    <t>No of Client Urban</t>
  </si>
  <si>
    <t>Rural Loan O/s</t>
  </si>
  <si>
    <t>Urban-semi urban O/s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</si>
  <si>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</si>
  <si>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</si>
  <si>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</si>
  <si>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</si>
  <si>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</si>
  <si>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</si>
  <si>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</si>
  <si>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</si>
  <si>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</si>
  <si>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</si>
  <si>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</si>
  <si>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</si>
  <si>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</si>
  <si>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</si>
  <si>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</si>
  <si>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</si>
  <si>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</si>
  <si>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</si>
  <si>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</si>
  <si>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</si>
  <si>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A6</t>
  </si>
  <si>
    <t>B6</t>
  </si>
  <si>
    <t>C6</t>
  </si>
  <si>
    <t>A</t>
  </si>
  <si>
    <t>B</t>
  </si>
  <si>
    <t>Dahod</t>
  </si>
  <si>
    <t>Unit</t>
  </si>
  <si>
    <t>District</t>
  </si>
  <si>
    <t>Kutchh</t>
  </si>
  <si>
    <t>Anjar</t>
  </si>
  <si>
    <t>Rapar</t>
  </si>
  <si>
    <t>Surendranagar</t>
  </si>
  <si>
    <t>Dhangadhra</t>
  </si>
  <si>
    <t>Gandhinagar</t>
  </si>
  <si>
    <t>Own portfolio</t>
  </si>
  <si>
    <t>Managed portfolio</t>
  </si>
  <si>
    <t>MONTH:</t>
  </si>
  <si>
    <t>Month:</t>
  </si>
  <si>
    <t>PRAYAS Micro Finance Program (PJVB)</t>
  </si>
  <si>
    <t>Jhabua</t>
  </si>
  <si>
    <t>IDBI Bank</t>
  </si>
  <si>
    <t>Sr. No.</t>
  </si>
  <si>
    <t xml:space="preserve"> Borrowers Details</t>
  </si>
  <si>
    <t>Product</t>
  </si>
  <si>
    <t>Watsan</t>
  </si>
  <si>
    <t>%</t>
  </si>
  <si>
    <t>Amt</t>
  </si>
  <si>
    <t>Rural</t>
  </si>
  <si>
    <t>Urban</t>
  </si>
  <si>
    <t>Mansa</t>
  </si>
  <si>
    <t>Dehgam</t>
  </si>
  <si>
    <t>Gangardi</t>
  </si>
  <si>
    <t>Morbi</t>
  </si>
  <si>
    <t>Dhar(MP)</t>
  </si>
  <si>
    <t>Kukshi</t>
  </si>
  <si>
    <t>MFL</t>
  </si>
  <si>
    <t>Jhalod</t>
  </si>
  <si>
    <t>PRAYAS Micro Finance Program (PJVB)-Own Portfolio</t>
  </si>
  <si>
    <t>SIDBI Term Loan</t>
  </si>
  <si>
    <t>Housing</t>
  </si>
  <si>
    <t>Ananya</t>
  </si>
  <si>
    <t>MAS Financial Servcies Ltd</t>
  </si>
  <si>
    <t>Habitat for Humanity</t>
  </si>
  <si>
    <t>SBI Bank</t>
  </si>
  <si>
    <t>SIDBI-Debt</t>
  </si>
  <si>
    <t>Districts-10</t>
  </si>
  <si>
    <t>Alirajpur</t>
  </si>
  <si>
    <t>Wadhwan</t>
  </si>
  <si>
    <t>Milaap</t>
  </si>
  <si>
    <t>S.Nagar</t>
  </si>
  <si>
    <t>Limbdi</t>
  </si>
  <si>
    <t>G.dham</t>
  </si>
  <si>
    <t>District-10</t>
  </si>
  <si>
    <t>Barwani</t>
  </si>
  <si>
    <t>CS Azad Nagar</t>
  </si>
  <si>
    <t>Alirajpur(MP)</t>
  </si>
  <si>
    <t>Jhabua(MP)</t>
  </si>
  <si>
    <t>Barwani(MP)</t>
  </si>
  <si>
    <t>Branch Name</t>
  </si>
  <si>
    <t>No. of Borrower</t>
  </si>
  <si>
    <t>Loan O/S</t>
  </si>
  <si>
    <t>All Unit-22</t>
  </si>
  <si>
    <t>Wankaner</t>
  </si>
  <si>
    <t>Indian Gramin Services- Basix</t>
  </si>
  <si>
    <t>Units-22</t>
  </si>
  <si>
    <t>JLG Loan Outstanding</t>
  </si>
  <si>
    <t>SHG Loan Outstanding</t>
  </si>
  <si>
    <t>Watsan Loan Outstanding</t>
  </si>
  <si>
    <t>JLG No. of Client</t>
  </si>
  <si>
    <t>SHG No. of Client</t>
  </si>
  <si>
    <t>Watsan No. of Client</t>
  </si>
  <si>
    <t>Housing No. of Client</t>
  </si>
  <si>
    <t>Housing Loan Outstanding</t>
  </si>
  <si>
    <t>Portfolio Break up</t>
  </si>
  <si>
    <t>7.10</t>
  </si>
  <si>
    <t>Petlawad</t>
  </si>
  <si>
    <t>All 22 Units</t>
  </si>
  <si>
    <t>Unit-22</t>
  </si>
  <si>
    <t>Dahod-1</t>
  </si>
  <si>
    <t>Dahod-2</t>
  </si>
  <si>
    <t xml:space="preserve"> </t>
  </si>
  <si>
    <t>Ahmedbad</t>
  </si>
  <si>
    <t>Chandkheda</t>
  </si>
  <si>
    <t>NABARD Financial Services Limited</t>
  </si>
  <si>
    <t>91-180 days past due</t>
  </si>
  <si>
    <t>&gt; 180 days</t>
  </si>
  <si>
    <t>Repayment (Interest)</t>
  </si>
  <si>
    <t>PRAYAS Micro Finance Program (PJVB)-Managed Portfolio-Mas Financial Service Ltd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</si>
</sst>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\-yy;@"/>
    <numFmt numFmtId="173" formatCode="[$-409]mmmm\-yy;@"/>
    <numFmt numFmtId="174" formatCode="0.0%"/>
    <numFmt numFmtId="175" formatCode="0.0"/>
    <numFmt numFmtId="176" formatCode="mmm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i/>
      <sz val="12"/>
      <name val="Book Antiqua"/>
      <family val="1"/>
    </font>
    <font>
      <sz val="10"/>
      <name val="Book Antiqua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Book Antiqua"/>
      <family val="1"/>
    </font>
    <font>
      <i/>
      <sz val="12"/>
      <name val="Times New Roman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0"/>
      <name val="Book Antiqua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2" fillId="0" borderId="14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/>
    </xf>
    <xf numFmtId="2" fontId="2" fillId="0" borderId="14" xfId="0" applyNumberFormat="1" applyFont="1" applyBorder="1" applyAlignment="1" applyProtection="1">
      <alignment/>
      <protection/>
    </xf>
    <xf numFmtId="2" fontId="5" fillId="0" borderId="14" xfId="0" applyNumberFormat="1" applyFont="1" applyBorder="1" applyAlignment="1" applyProtection="1">
      <alignment horizontal="right" vertical="center"/>
      <protection/>
    </xf>
    <xf numFmtId="1" fontId="2" fillId="0" borderId="14" xfId="0" applyNumberFormat="1" applyFont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/>
      <protection/>
    </xf>
    <xf numFmtId="2" fontId="2" fillId="0" borderId="17" xfId="0" applyNumberFormat="1" applyFont="1" applyBorder="1" applyAlignment="1" applyProtection="1">
      <alignment/>
      <protection/>
    </xf>
    <xf numFmtId="172" fontId="4" fillId="35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right" vertical="center"/>
      <protection/>
    </xf>
    <xf numFmtId="0" fontId="4" fillId="34" borderId="16" xfId="0" applyNumberFormat="1" applyFont="1" applyFill="1" applyBorder="1" applyAlignment="1" applyProtection="1">
      <alignment horizontal="center" vertical="center"/>
      <protection/>
    </xf>
    <xf numFmtId="0" fontId="4" fillId="34" borderId="19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right" vertical="center"/>
      <protection/>
    </xf>
    <xf numFmtId="0" fontId="4" fillId="34" borderId="20" xfId="0" applyNumberFormat="1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/>
      <protection/>
    </xf>
    <xf numFmtId="0" fontId="2" fillId="35" borderId="21" xfId="0" applyFont="1" applyFill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/>
      <protection/>
    </xf>
    <xf numFmtId="2" fontId="2" fillId="0" borderId="22" xfId="0" applyNumberFormat="1" applyFont="1" applyBorder="1" applyAlignment="1" applyProtection="1">
      <alignment/>
      <protection/>
    </xf>
    <xf numFmtId="2" fontId="5" fillId="0" borderId="22" xfId="0" applyNumberFormat="1" applyFont="1" applyBorder="1" applyAlignment="1" applyProtection="1">
      <alignment horizontal="right" vertical="center"/>
      <protection/>
    </xf>
    <xf numFmtId="172" fontId="4" fillId="35" borderId="16" xfId="0" applyNumberFormat="1" applyFont="1" applyFill="1" applyBorder="1" applyAlignment="1" applyProtection="1">
      <alignment vertical="center"/>
      <protection/>
    </xf>
    <xf numFmtId="17" fontId="3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0" fontId="4" fillId="34" borderId="24" xfId="0" applyNumberFormat="1" applyFont="1" applyFill="1" applyBorder="1" applyAlignment="1" applyProtection="1">
      <alignment horizontal="center" vertical="center"/>
      <protection/>
    </xf>
    <xf numFmtId="0" fontId="4" fillId="34" borderId="23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4" fillId="34" borderId="26" xfId="0" applyNumberFormat="1" applyFont="1" applyFill="1" applyBorder="1" applyAlignment="1" applyProtection="1">
      <alignment horizontal="center" vertical="center"/>
      <protection/>
    </xf>
    <xf numFmtId="0" fontId="4" fillId="34" borderId="16" xfId="0" applyNumberFormat="1" applyFont="1" applyFill="1" applyBorder="1" applyAlignment="1" applyProtection="1">
      <alignment vertical="center"/>
      <protection/>
    </xf>
    <xf numFmtId="0" fontId="2" fillId="0" borderId="27" xfId="0" applyNumberFormat="1" applyFont="1" applyFill="1" applyBorder="1" applyAlignment="1" applyProtection="1">
      <alignment horizontal="right" vertical="center"/>
      <protection/>
    </xf>
    <xf numFmtId="0" fontId="2" fillId="0" borderId="28" xfId="0" applyNumberFormat="1" applyFont="1" applyFill="1" applyBorder="1" applyAlignment="1" applyProtection="1">
      <alignment horizontal="right" vertical="center"/>
      <protection/>
    </xf>
    <xf numFmtId="0" fontId="2" fillId="0" borderId="26" xfId="0" applyNumberFormat="1" applyFont="1" applyFill="1" applyBorder="1" applyAlignment="1" applyProtection="1">
      <alignment horizontal="right" vertical="center"/>
      <protection/>
    </xf>
    <xf numFmtId="0" fontId="2" fillId="0" borderId="29" xfId="0" applyNumberFormat="1" applyFont="1" applyFill="1" applyBorder="1" applyAlignment="1" applyProtection="1">
      <alignment horizontal="right"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right"/>
      <protection/>
    </xf>
    <xf numFmtId="0" fontId="4" fillId="34" borderId="31" xfId="0" applyNumberFormat="1" applyFont="1" applyFill="1" applyBorder="1" applyAlignment="1" applyProtection="1">
      <alignment horizontal="center" vertical="center"/>
      <protection/>
    </xf>
    <xf numFmtId="0" fontId="4" fillId="34" borderId="16" xfId="0" applyNumberFormat="1" applyFont="1" applyFill="1" applyBorder="1" applyAlignment="1" applyProtection="1">
      <alignment horizontal="right" vertical="center"/>
      <protection/>
    </xf>
    <xf numFmtId="0" fontId="4" fillId="0" borderId="27" xfId="0" applyNumberFormat="1" applyFont="1" applyFill="1" applyBorder="1" applyAlignment="1" applyProtection="1">
      <alignment horizontal="right" vertical="center"/>
      <protection/>
    </xf>
    <xf numFmtId="0" fontId="4" fillId="0" borderId="26" xfId="0" applyNumberFormat="1" applyFont="1" applyFill="1" applyBorder="1" applyAlignment="1" applyProtection="1">
      <alignment horizontal="right" vertical="center"/>
      <protection/>
    </xf>
    <xf numFmtId="0" fontId="4" fillId="0" borderId="29" xfId="0" applyNumberFormat="1" applyFont="1" applyFill="1" applyBorder="1" applyAlignment="1" applyProtection="1">
      <alignment horizontal="righ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right"/>
      <protection/>
    </xf>
    <xf numFmtId="0" fontId="4" fillId="34" borderId="15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4" fillId="34" borderId="33" xfId="0" applyNumberFormat="1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left" vertical="center"/>
      <protection/>
    </xf>
    <xf numFmtId="0" fontId="4" fillId="34" borderId="28" xfId="0" applyFont="1" applyFill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35" borderId="10" xfId="0" applyFont="1" applyFill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1" fontId="2" fillId="0" borderId="34" xfId="0" applyNumberFormat="1" applyFont="1" applyBorder="1" applyAlignment="1" applyProtection="1">
      <alignment/>
      <protection/>
    </xf>
    <xf numFmtId="0" fontId="2" fillId="0" borderId="34" xfId="0" applyFont="1" applyFill="1" applyBorder="1" applyAlignment="1" applyProtection="1">
      <alignment/>
      <protection/>
    </xf>
    <xf numFmtId="2" fontId="5" fillId="0" borderId="34" xfId="0" applyNumberFormat="1" applyFont="1" applyBorder="1" applyAlignment="1" applyProtection="1">
      <alignment horizontal="right" vertical="center"/>
      <protection/>
    </xf>
    <xf numFmtId="2" fontId="2" fillId="0" borderId="34" xfId="0" applyNumberFormat="1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/>
    </xf>
    <xf numFmtId="0" fontId="4" fillId="34" borderId="36" xfId="0" applyNumberFormat="1" applyFont="1" applyFill="1" applyBorder="1" applyAlignment="1" applyProtection="1">
      <alignment horizontal="center" vertical="center"/>
      <protection/>
    </xf>
    <xf numFmtId="3" fontId="2" fillId="0" borderId="34" xfId="0" applyNumberFormat="1" applyFont="1" applyBorder="1" applyAlignment="1" applyProtection="1">
      <alignment/>
      <protection/>
    </xf>
    <xf numFmtId="0" fontId="2" fillId="35" borderId="33" xfId="0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4" fillId="34" borderId="19" xfId="0" applyFont="1" applyFill="1" applyBorder="1" applyAlignment="1" applyProtection="1">
      <alignment horizontal="right" vertical="center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2" fillId="36" borderId="18" xfId="0" applyFont="1" applyFill="1" applyBorder="1" applyAlignment="1" applyProtection="1">
      <alignment horizontal="right" vertical="center"/>
      <protection/>
    </xf>
    <xf numFmtId="0" fontId="2" fillId="36" borderId="34" xfId="0" applyFont="1" applyFill="1" applyBorder="1" applyAlignment="1" applyProtection="1">
      <alignment/>
      <protection/>
    </xf>
    <xf numFmtId="0" fontId="2" fillId="36" borderId="22" xfId="0" applyFont="1" applyFill="1" applyBorder="1" applyAlignment="1" applyProtection="1">
      <alignment/>
      <protection/>
    </xf>
    <xf numFmtId="0" fontId="2" fillId="36" borderId="14" xfId="0" applyFont="1" applyFill="1" applyBorder="1" applyAlignment="1" applyProtection="1">
      <alignment/>
      <protection/>
    </xf>
    <xf numFmtId="0" fontId="2" fillId="36" borderId="18" xfId="0" applyFont="1" applyFill="1" applyBorder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2" fillId="36" borderId="23" xfId="0" applyNumberFormat="1" applyFont="1" applyFill="1" applyBorder="1" applyAlignment="1" applyProtection="1">
      <alignment horizontal="center" vertical="center"/>
      <protection/>
    </xf>
    <xf numFmtId="0" fontId="2" fillId="36" borderId="18" xfId="0" applyNumberFormat="1" applyFont="1" applyFill="1" applyBorder="1" applyAlignment="1" applyProtection="1">
      <alignment horizontal="right" vertical="center"/>
      <protection/>
    </xf>
    <xf numFmtId="17" fontId="9" fillId="0" borderId="0" xfId="0" applyNumberFormat="1" applyFont="1" applyBorder="1" applyAlignment="1">
      <alignment horizontal="left"/>
    </xf>
    <xf numFmtId="0" fontId="4" fillId="34" borderId="31" xfId="0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172" fontId="4" fillId="37" borderId="16" xfId="0" applyNumberFormat="1" applyFont="1" applyFill="1" applyBorder="1" applyAlignment="1" applyProtection="1">
      <alignment vertical="center"/>
      <protection/>
    </xf>
    <xf numFmtId="17" fontId="4" fillId="38" borderId="16" xfId="0" applyNumberFormat="1" applyFont="1" applyFill="1" applyBorder="1" applyAlignment="1" applyProtection="1">
      <alignment/>
      <protection/>
    </xf>
    <xf numFmtId="172" fontId="4" fillId="35" borderId="30" xfId="0" applyNumberFormat="1" applyFont="1" applyFill="1" applyBorder="1" applyAlignment="1" applyProtection="1">
      <alignment vertical="center"/>
      <protection/>
    </xf>
    <xf numFmtId="17" fontId="4" fillId="35" borderId="30" xfId="0" applyNumberFormat="1" applyFont="1" applyFill="1" applyBorder="1" applyAlignment="1" applyProtection="1">
      <alignment horizontal="center"/>
      <protection/>
    </xf>
    <xf numFmtId="0" fontId="2" fillId="35" borderId="31" xfId="0" applyNumberFormat="1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/>
      <protection/>
    </xf>
    <xf numFmtId="0" fontId="2" fillId="35" borderId="33" xfId="0" applyNumberFormat="1" applyFont="1" applyFill="1" applyBorder="1" applyAlignment="1" applyProtection="1">
      <alignment horizontal="right" vertical="center"/>
      <protection/>
    </xf>
    <xf numFmtId="3" fontId="4" fillId="0" borderId="18" xfId="0" applyNumberFormat="1" applyFont="1" applyFill="1" applyBorder="1" applyAlignment="1" applyProtection="1">
      <alignment/>
      <protection/>
    </xf>
    <xf numFmtId="1" fontId="2" fillId="0" borderId="18" xfId="0" applyNumberFormat="1" applyFont="1" applyFill="1" applyBorder="1" applyAlignment="1" applyProtection="1">
      <alignment horizontal="right" vertical="center"/>
      <protection/>
    </xf>
    <xf numFmtId="1" fontId="2" fillId="0" borderId="18" xfId="0" applyNumberFormat="1" applyFont="1" applyBorder="1" applyAlignment="1" applyProtection="1">
      <alignment/>
      <protection/>
    </xf>
    <xf numFmtId="2" fontId="2" fillId="0" borderId="18" xfId="0" applyNumberFormat="1" applyFont="1" applyBorder="1" applyAlignment="1" applyProtection="1">
      <alignment horizontal="right"/>
      <protection/>
    </xf>
    <xf numFmtId="10" fontId="4" fillId="0" borderId="18" xfId="66" applyNumberFormat="1" applyFont="1" applyFill="1" applyBorder="1" applyAlignment="1" applyProtection="1">
      <alignment horizontal="right" vertical="center"/>
      <protection/>
    </xf>
    <xf numFmtId="0" fontId="2" fillId="35" borderId="18" xfId="0" applyFont="1" applyFill="1" applyBorder="1" applyAlignment="1" applyProtection="1">
      <alignment/>
      <protection/>
    </xf>
    <xf numFmtId="0" fontId="2" fillId="35" borderId="33" xfId="0" applyFont="1" applyFill="1" applyBorder="1" applyAlignment="1" applyProtection="1">
      <alignment horizontal="right"/>
      <protection/>
    </xf>
    <xf numFmtId="0" fontId="2" fillId="35" borderId="22" xfId="0" applyFont="1" applyFill="1" applyBorder="1" applyAlignment="1" applyProtection="1">
      <alignment horizontal="right"/>
      <protection/>
    </xf>
    <xf numFmtId="0" fontId="2" fillId="35" borderId="34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horizontal="right"/>
      <protection/>
    </xf>
    <xf numFmtId="0" fontId="12" fillId="35" borderId="31" xfId="0" applyFont="1" applyFill="1" applyBorder="1" applyAlignment="1" applyProtection="1">
      <alignment horizontal="right"/>
      <protection/>
    </xf>
    <xf numFmtId="0" fontId="13" fillId="35" borderId="37" xfId="0" applyFont="1" applyFill="1" applyBorder="1" applyAlignment="1" applyProtection="1">
      <alignment/>
      <protection/>
    </xf>
    <xf numFmtId="0" fontId="2" fillId="35" borderId="38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3" fontId="4" fillId="0" borderId="34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3" fontId="4" fillId="0" borderId="35" xfId="0" applyNumberFormat="1" applyFont="1" applyFill="1" applyBorder="1" applyAlignment="1" applyProtection="1">
      <alignment/>
      <protection/>
    </xf>
    <xf numFmtId="3" fontId="2" fillId="0" borderId="23" xfId="0" applyNumberFormat="1" applyFont="1" applyFill="1" applyBorder="1" applyAlignment="1" applyProtection="1">
      <alignment horizontal="right" vertical="center"/>
      <protection/>
    </xf>
    <xf numFmtId="3" fontId="2" fillId="0" borderId="34" xfId="0" applyNumberFormat="1" applyFont="1" applyFill="1" applyBorder="1" applyAlignment="1" applyProtection="1">
      <alignment/>
      <protection/>
    </xf>
    <xf numFmtId="0" fontId="2" fillId="35" borderId="10" xfId="0" applyNumberFormat="1" applyFont="1" applyFill="1" applyBorder="1" applyAlignment="1" applyProtection="1">
      <alignment vertical="center"/>
      <protection/>
    </xf>
    <xf numFmtId="0" fontId="2" fillId="35" borderId="10" xfId="0" applyNumberFormat="1" applyFont="1" applyFill="1" applyBorder="1" applyAlignment="1" applyProtection="1">
      <alignment horizontal="right" vertical="center"/>
      <protection/>
    </xf>
    <xf numFmtId="1" fontId="2" fillId="0" borderId="23" xfId="0" applyNumberFormat="1" applyFont="1" applyFill="1" applyBorder="1" applyAlignment="1" applyProtection="1">
      <alignment horizontal="right" vertical="center"/>
      <protection/>
    </xf>
    <xf numFmtId="1" fontId="2" fillId="0" borderId="22" xfId="0" applyNumberFormat="1" applyFont="1" applyFill="1" applyBorder="1" applyAlignment="1" applyProtection="1">
      <alignment horizontal="right" vertical="center"/>
      <protection/>
    </xf>
    <xf numFmtId="1" fontId="2" fillId="0" borderId="34" xfId="0" applyNumberFormat="1" applyFont="1" applyFill="1" applyBorder="1" applyAlignment="1" applyProtection="1">
      <alignment horizontal="right" vertical="center"/>
      <protection/>
    </xf>
    <xf numFmtId="1" fontId="2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23" xfId="0" applyNumberFormat="1" applyFont="1" applyFill="1" applyBorder="1" applyAlignment="1" applyProtection="1">
      <alignment horizontal="right"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2" fillId="0" borderId="41" xfId="0" applyNumberFormat="1" applyFont="1" applyFill="1" applyBorder="1" applyAlignment="1" applyProtection="1">
      <alignment horizontal="right" vertical="center"/>
      <protection locked="0"/>
    </xf>
    <xf numFmtId="3" fontId="2" fillId="36" borderId="23" xfId="0" applyNumberFormat="1" applyFont="1" applyFill="1" applyBorder="1" applyAlignment="1" applyProtection="1">
      <alignment horizontal="right" vertical="center"/>
      <protection/>
    </xf>
    <xf numFmtId="10" fontId="4" fillId="0" borderId="23" xfId="66" applyNumberFormat="1" applyFont="1" applyFill="1" applyBorder="1" applyAlignment="1" applyProtection="1">
      <alignment horizontal="right" vertical="center"/>
      <protection/>
    </xf>
    <xf numFmtId="2" fontId="2" fillId="0" borderId="42" xfId="0" applyNumberFormat="1" applyFont="1" applyBorder="1" applyAlignment="1" applyProtection="1">
      <alignment/>
      <protection/>
    </xf>
    <xf numFmtId="2" fontId="2" fillId="0" borderId="35" xfId="0" applyNumberFormat="1" applyFont="1" applyBorder="1" applyAlignment="1" applyProtection="1">
      <alignment/>
      <protection/>
    </xf>
    <xf numFmtId="0" fontId="2" fillId="35" borderId="10" xfId="0" applyFont="1" applyFill="1" applyBorder="1" applyAlignment="1" applyProtection="1">
      <alignment horizontal="right"/>
      <protection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3" fontId="2" fillId="36" borderId="15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horizontal="right"/>
      <protection/>
    </xf>
    <xf numFmtId="2" fontId="2" fillId="0" borderId="23" xfId="0" applyNumberFormat="1" applyFont="1" applyBorder="1" applyAlignment="1" applyProtection="1">
      <alignment horizontal="right"/>
      <protection/>
    </xf>
    <xf numFmtId="0" fontId="2" fillId="35" borderId="33" xfId="0" applyNumberFormat="1" applyFont="1" applyFill="1" applyBorder="1" applyAlignment="1" applyProtection="1">
      <alignment vertical="center"/>
      <protection/>
    </xf>
    <xf numFmtId="3" fontId="4" fillId="0" borderId="23" xfId="0" applyNumberFormat="1" applyFont="1" applyFill="1" applyBorder="1" applyAlignment="1" applyProtection="1">
      <alignment horizontal="right" vertical="center"/>
      <protection/>
    </xf>
    <xf numFmtId="3" fontId="4" fillId="0" borderId="23" xfId="0" applyNumberFormat="1" applyFont="1" applyFill="1" applyBorder="1" applyAlignment="1" applyProtection="1">
      <alignment/>
      <protection/>
    </xf>
    <xf numFmtId="0" fontId="2" fillId="36" borderId="23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/>
      <protection/>
    </xf>
    <xf numFmtId="10" fontId="4" fillId="0" borderId="18" xfId="66" applyNumberFormat="1" applyFont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 horizontal="right" vertical="center"/>
      <protection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/>
      <protection/>
    </xf>
    <xf numFmtId="1" fontId="2" fillId="0" borderId="15" xfId="0" applyNumberFormat="1" applyFont="1" applyFill="1" applyBorder="1" applyAlignment="1" applyProtection="1">
      <alignment horizontal="right" vertical="center"/>
      <protection/>
    </xf>
    <xf numFmtId="0" fontId="2" fillId="35" borderId="14" xfId="0" applyFont="1" applyFill="1" applyBorder="1" applyAlignment="1" applyProtection="1">
      <alignment/>
      <protection/>
    </xf>
    <xf numFmtId="2" fontId="2" fillId="0" borderId="14" xfId="0" applyNumberFormat="1" applyFont="1" applyBorder="1" applyAlignment="1" applyProtection="1">
      <alignment horizontal="right"/>
      <protection/>
    </xf>
    <xf numFmtId="0" fontId="4" fillId="34" borderId="24" xfId="0" applyFont="1" applyFill="1" applyBorder="1" applyAlignment="1" applyProtection="1">
      <alignment horizontal="left" vertical="center"/>
      <protection/>
    </xf>
    <xf numFmtId="0" fontId="4" fillId="34" borderId="43" xfId="0" applyFont="1" applyFill="1" applyBorder="1" applyAlignment="1" applyProtection="1">
      <alignment horizontal="left" vertical="center"/>
      <protection/>
    </xf>
    <xf numFmtId="0" fontId="2" fillId="35" borderId="14" xfId="0" applyFont="1" applyFill="1" applyBorder="1" applyAlignment="1" applyProtection="1">
      <alignment horizontal="right"/>
      <protection/>
    </xf>
    <xf numFmtId="3" fontId="4" fillId="0" borderId="14" xfId="0" applyNumberFormat="1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/>
      <protection/>
    </xf>
    <xf numFmtId="3" fontId="4" fillId="0" borderId="42" xfId="0" applyNumberFormat="1" applyFont="1" applyFill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35" borderId="15" xfId="0" applyFont="1" applyFill="1" applyBorder="1" applyAlignment="1" applyProtection="1">
      <alignment/>
      <protection/>
    </xf>
    <xf numFmtId="0" fontId="4" fillId="36" borderId="34" xfId="0" applyFont="1" applyFill="1" applyBorder="1" applyAlignment="1" applyProtection="1">
      <alignment/>
      <protection/>
    </xf>
    <xf numFmtId="0" fontId="2" fillId="36" borderId="18" xfId="0" applyFont="1" applyFill="1" applyBorder="1" applyAlignment="1" applyProtection="1">
      <alignment horizontal="right"/>
      <protection/>
    </xf>
    <xf numFmtId="3" fontId="2" fillId="36" borderId="14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6" borderId="15" xfId="0" applyFont="1" applyFill="1" applyBorder="1" applyAlignment="1" applyProtection="1">
      <alignment/>
      <protection/>
    </xf>
    <xf numFmtId="0" fontId="4" fillId="0" borderId="35" xfId="0" applyFont="1" applyFill="1" applyBorder="1" applyAlignment="1" applyProtection="1">
      <alignment/>
      <protection/>
    </xf>
    <xf numFmtId="1" fontId="2" fillId="0" borderId="35" xfId="0" applyNumberFormat="1" applyFont="1" applyBorder="1" applyAlignment="1" applyProtection="1">
      <alignment/>
      <protection/>
    </xf>
    <xf numFmtId="2" fontId="5" fillId="0" borderId="35" xfId="0" applyNumberFormat="1" applyFont="1" applyBorder="1" applyAlignment="1" applyProtection="1">
      <alignment horizontal="right" vertical="center"/>
      <protection/>
    </xf>
    <xf numFmtId="0" fontId="2" fillId="35" borderId="22" xfId="0" applyFont="1" applyFill="1" applyBorder="1" applyAlignment="1" applyProtection="1">
      <alignment/>
      <protection/>
    </xf>
    <xf numFmtId="0" fontId="2" fillId="36" borderId="35" xfId="0" applyFont="1" applyFill="1" applyBorder="1" applyAlignment="1" applyProtection="1">
      <alignment/>
      <protection/>
    </xf>
    <xf numFmtId="2" fontId="2" fillId="0" borderId="35" xfId="0" applyNumberFormat="1" applyFont="1" applyBorder="1" applyAlignment="1" applyProtection="1">
      <alignment horizontal="right"/>
      <protection/>
    </xf>
    <xf numFmtId="3" fontId="4" fillId="0" borderId="23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/>
      <protection/>
    </xf>
    <xf numFmtId="3" fontId="2" fillId="0" borderId="14" xfId="0" applyNumberFormat="1" applyFont="1" applyBorder="1" applyAlignment="1" applyProtection="1">
      <alignment/>
      <protection/>
    </xf>
    <xf numFmtId="3" fontId="2" fillId="0" borderId="18" xfId="0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3" fontId="2" fillId="35" borderId="10" xfId="0" applyNumberFormat="1" applyFont="1" applyFill="1" applyBorder="1" applyAlignment="1" applyProtection="1">
      <alignment horizontal="right" vertical="center"/>
      <protection/>
    </xf>
    <xf numFmtId="3" fontId="2" fillId="35" borderId="0" xfId="0" applyNumberFormat="1" applyFont="1" applyFill="1" applyBorder="1" applyAlignment="1" applyProtection="1">
      <alignment horizontal="right" vertical="center"/>
      <protection/>
    </xf>
    <xf numFmtId="3" fontId="2" fillId="35" borderId="14" xfId="0" applyNumberFormat="1" applyFont="1" applyFill="1" applyBorder="1" applyAlignment="1" applyProtection="1">
      <alignment horizontal="right" vertical="center"/>
      <protection/>
    </xf>
    <xf numFmtId="0" fontId="2" fillId="35" borderId="35" xfId="0" applyFont="1" applyFill="1" applyBorder="1" applyAlignment="1" applyProtection="1">
      <alignment/>
      <protection/>
    </xf>
    <xf numFmtId="0" fontId="2" fillId="36" borderId="15" xfId="0" applyFont="1" applyFill="1" applyBorder="1" applyAlignment="1" applyProtection="1">
      <alignment/>
      <protection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/>
      <protection/>
    </xf>
    <xf numFmtId="2" fontId="5" fillId="0" borderId="15" xfId="0" applyNumberFormat="1" applyFont="1" applyBorder="1" applyAlignment="1" applyProtection="1">
      <alignment horizontal="right" vertical="center"/>
      <protection/>
    </xf>
    <xf numFmtId="2" fontId="2" fillId="0" borderId="15" xfId="0" applyNumberFormat="1" applyFont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3" fontId="15" fillId="0" borderId="0" xfId="0" applyNumberFormat="1" applyFont="1" applyAlignment="1" applyProtection="1">
      <alignment/>
      <protection/>
    </xf>
    <xf numFmtId="172" fontId="4" fillId="38" borderId="24" xfId="0" applyNumberFormat="1" applyFont="1" applyFill="1" applyBorder="1" applyAlignment="1" applyProtection="1">
      <alignment vertical="center"/>
      <protection/>
    </xf>
    <xf numFmtId="172" fontId="4" fillId="38" borderId="23" xfId="0" applyNumberFormat="1" applyFont="1" applyFill="1" applyBorder="1" applyAlignment="1" applyProtection="1">
      <alignment vertical="center"/>
      <protection/>
    </xf>
    <xf numFmtId="172" fontId="4" fillId="38" borderId="24" xfId="0" applyNumberFormat="1" applyFont="1" applyFill="1" applyBorder="1" applyAlignment="1" applyProtection="1">
      <alignment horizontal="center" vertical="center"/>
      <protection/>
    </xf>
    <xf numFmtId="0" fontId="2" fillId="36" borderId="15" xfId="0" applyNumberFormat="1" applyFont="1" applyFill="1" applyBorder="1" applyAlignment="1" applyProtection="1">
      <alignment horizontal="center" vertical="center"/>
      <protection/>
    </xf>
    <xf numFmtId="0" fontId="0" fillId="36" borderId="0" xfId="0" applyFill="1" applyAlignment="1">
      <alignment/>
    </xf>
    <xf numFmtId="3" fontId="2" fillId="36" borderId="18" xfId="0" applyNumberFormat="1" applyFont="1" applyFill="1" applyBorder="1" applyAlignment="1" applyProtection="1">
      <alignment horizontal="right" vertical="center"/>
      <protection/>
    </xf>
    <xf numFmtId="0" fontId="2" fillId="36" borderId="27" xfId="0" applyNumberFormat="1" applyFont="1" applyFill="1" applyBorder="1" applyAlignment="1" applyProtection="1">
      <alignment horizontal="right" vertical="center"/>
      <protection/>
    </xf>
    <xf numFmtId="0" fontId="2" fillId="36" borderId="25" xfId="0" applyFont="1" applyFill="1" applyBorder="1" applyAlignment="1" applyProtection="1">
      <alignment horizontal="right" vertical="center"/>
      <protection/>
    </xf>
    <xf numFmtId="0" fontId="2" fillId="36" borderId="23" xfId="0" applyFont="1" applyFill="1" applyBorder="1" applyAlignment="1" applyProtection="1">
      <alignment horizontal="right" vertical="center"/>
      <protection/>
    </xf>
    <xf numFmtId="0" fontId="4" fillId="36" borderId="30" xfId="0" applyFont="1" applyFill="1" applyBorder="1" applyAlignment="1" applyProtection="1">
      <alignment horizontal="right" vertical="center"/>
      <protection/>
    </xf>
    <xf numFmtId="0" fontId="2" fillId="36" borderId="27" xfId="0" applyFont="1" applyFill="1" applyBorder="1" applyAlignment="1" applyProtection="1">
      <alignment horizontal="right" vertical="center"/>
      <protection/>
    </xf>
    <xf numFmtId="0" fontId="2" fillId="36" borderId="29" xfId="0" applyFont="1" applyFill="1" applyBorder="1" applyAlignment="1" applyProtection="1">
      <alignment horizontal="right" vertical="center"/>
      <protection/>
    </xf>
    <xf numFmtId="0" fontId="2" fillId="36" borderId="23" xfId="0" applyNumberFormat="1" applyFont="1" applyFill="1" applyBorder="1" applyAlignment="1" applyProtection="1">
      <alignment horizontal="right" vertical="center"/>
      <protection/>
    </xf>
    <xf numFmtId="0" fontId="4" fillId="34" borderId="30" xfId="0" applyNumberFormat="1" applyFont="1" applyFill="1" applyBorder="1" applyAlignment="1" applyProtection="1">
      <alignment vertical="center"/>
      <protection/>
    </xf>
    <xf numFmtId="172" fontId="4" fillId="16" borderId="16" xfId="0" applyNumberFormat="1" applyFont="1" applyFill="1" applyBorder="1" applyAlignment="1" applyProtection="1">
      <alignment horizontal="center" vertical="center"/>
      <protection/>
    </xf>
    <xf numFmtId="17" fontId="4" fillId="18" borderId="16" xfId="0" applyNumberFormat="1" applyFont="1" applyFill="1" applyBorder="1" applyAlignment="1" applyProtection="1">
      <alignment horizontal="center"/>
      <protection/>
    </xf>
    <xf numFmtId="172" fontId="4" fillId="18" borderId="16" xfId="0" applyNumberFormat="1" applyFont="1" applyFill="1" applyBorder="1" applyAlignment="1" applyProtection="1">
      <alignment horizontal="center" vertical="center"/>
      <protection/>
    </xf>
    <xf numFmtId="17" fontId="4" fillId="37" borderId="16" xfId="0" applyNumberFormat="1" applyFont="1" applyFill="1" applyBorder="1" applyAlignment="1" applyProtection="1">
      <alignment horizontal="center"/>
      <protection/>
    </xf>
    <xf numFmtId="172" fontId="4" fillId="37" borderId="16" xfId="0" applyNumberFormat="1" applyFont="1" applyFill="1" applyBorder="1" applyAlignment="1" applyProtection="1">
      <alignment horizontal="center" vertical="center"/>
      <protection/>
    </xf>
    <xf numFmtId="175" fontId="2" fillId="0" borderId="15" xfId="0" applyNumberFormat="1" applyFont="1" applyBorder="1" applyAlignment="1" applyProtection="1">
      <alignment horizontal="center" vertical="center"/>
      <protection/>
    </xf>
    <xf numFmtId="0" fontId="2" fillId="35" borderId="44" xfId="0" applyFont="1" applyFill="1" applyBorder="1" applyAlignment="1" applyProtection="1">
      <alignment/>
      <protection/>
    </xf>
    <xf numFmtId="0" fontId="2" fillId="35" borderId="12" xfId="0" applyFont="1" applyFill="1" applyBorder="1" applyAlignment="1" applyProtection="1">
      <alignment/>
      <protection/>
    </xf>
    <xf numFmtId="16" fontId="0" fillId="0" borderId="0" xfId="0" applyNumberFormat="1" applyAlignment="1">
      <alignment/>
    </xf>
    <xf numFmtId="0" fontId="2" fillId="0" borderId="23" xfId="0" applyFont="1" applyBorder="1" applyAlignment="1" applyProtection="1" quotePrefix="1">
      <alignment horizontal="center" vertical="center"/>
      <protection/>
    </xf>
    <xf numFmtId="3" fontId="4" fillId="0" borderId="35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172" fontId="4" fillId="39" borderId="19" xfId="0" applyNumberFormat="1" applyFont="1" applyFill="1" applyBorder="1" applyAlignment="1" applyProtection="1">
      <alignment horizontal="center" vertical="center"/>
      <protection/>
    </xf>
    <xf numFmtId="172" fontId="4" fillId="32" borderId="16" xfId="0" applyNumberFormat="1" applyFont="1" applyFill="1" applyBorder="1" applyAlignment="1" applyProtection="1">
      <alignment horizontal="center" vertical="center"/>
      <protection/>
    </xf>
    <xf numFmtId="172" fontId="4" fillId="32" borderId="19" xfId="0" applyNumberFormat="1" applyFont="1" applyFill="1" applyBorder="1" applyAlignment="1" applyProtection="1">
      <alignment horizontal="center" vertical="center"/>
      <protection/>
    </xf>
    <xf numFmtId="17" fontId="4" fillId="38" borderId="16" xfId="0" applyNumberFormat="1" applyFont="1" applyFill="1" applyBorder="1" applyAlignment="1" applyProtection="1">
      <alignment horizontal="center"/>
      <protection/>
    </xf>
    <xf numFmtId="172" fontId="4" fillId="6" borderId="45" xfId="0" applyNumberFormat="1" applyFont="1" applyFill="1" applyBorder="1" applyAlignment="1" applyProtection="1">
      <alignment horizontal="center" vertical="center"/>
      <protection/>
    </xf>
    <xf numFmtId="172" fontId="4" fillId="6" borderId="46" xfId="0" applyNumberFormat="1" applyFont="1" applyFill="1" applyBorder="1" applyAlignment="1" applyProtection="1">
      <alignment horizontal="center" vertical="center"/>
      <protection/>
    </xf>
    <xf numFmtId="3" fontId="2" fillId="0" borderId="18" xfId="0" applyNumberFormat="1" applyFont="1" applyBorder="1" applyAlignment="1" applyProtection="1">
      <alignment/>
      <protection/>
    </xf>
    <xf numFmtId="1" fontId="2" fillId="36" borderId="18" xfId="0" applyNumberFormat="1" applyFont="1" applyFill="1" applyBorder="1" applyAlignment="1" applyProtection="1">
      <alignment horizontal="right" vertical="center"/>
      <protection/>
    </xf>
    <xf numFmtId="172" fontId="12" fillId="6" borderId="47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/>
    </xf>
    <xf numFmtId="0" fontId="6" fillId="36" borderId="0" xfId="0" applyFont="1" applyFill="1" applyAlignment="1" applyProtection="1">
      <alignment/>
      <protection/>
    </xf>
    <xf numFmtId="175" fontId="2" fillId="0" borderId="0" xfId="0" applyNumberFormat="1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right"/>
      <protection/>
    </xf>
    <xf numFmtId="17" fontId="17" fillId="0" borderId="14" xfId="0" applyNumberFormat="1" applyFont="1" applyBorder="1" applyAlignment="1">
      <alignment horizontal="left"/>
    </xf>
    <xf numFmtId="0" fontId="17" fillId="0" borderId="14" xfId="0" applyFont="1" applyFill="1" applyBorder="1" applyAlignment="1">
      <alignment/>
    </xf>
    <xf numFmtId="3" fontId="17" fillId="0" borderId="14" xfId="0" applyNumberFormat="1" applyFont="1" applyBorder="1" applyAlignment="1">
      <alignment/>
    </xf>
    <xf numFmtId="9" fontId="17" fillId="0" borderId="14" xfId="66" applyFont="1" applyBorder="1" applyAlignment="1">
      <alignment/>
    </xf>
    <xf numFmtId="3" fontId="17" fillId="0" borderId="14" xfId="0" applyNumberFormat="1" applyFont="1" applyFill="1" applyBorder="1" applyAlignment="1">
      <alignment/>
    </xf>
    <xf numFmtId="0" fontId="17" fillId="0" borderId="42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48" xfId="0" applyFont="1" applyBorder="1" applyAlignment="1">
      <alignment/>
    </xf>
    <xf numFmtId="3" fontId="17" fillId="0" borderId="49" xfId="0" applyNumberFormat="1" applyFont="1" applyBorder="1" applyAlignment="1">
      <alignment/>
    </xf>
    <xf numFmtId="0" fontId="16" fillId="0" borderId="0" xfId="0" applyFont="1" applyAlignment="1">
      <alignment/>
    </xf>
    <xf numFmtId="172" fontId="7" fillId="32" borderId="14" xfId="0" applyNumberFormat="1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18" fillId="32" borderId="16" xfId="0" applyFont="1" applyFill="1" applyBorder="1" applyAlignment="1">
      <alignment horizontal="center"/>
    </xf>
    <xf numFmtId="3" fontId="17" fillId="0" borderId="26" xfId="0" applyNumberFormat="1" applyFont="1" applyBorder="1" applyAlignment="1">
      <alignment/>
    </xf>
    <xf numFmtId="0" fontId="18" fillId="33" borderId="16" xfId="0" applyFont="1" applyFill="1" applyBorder="1" applyAlignment="1">
      <alignment horizontal="center" wrapText="1"/>
    </xf>
    <xf numFmtId="0" fontId="17" fillId="0" borderId="25" xfId="0" applyFont="1" applyBorder="1" applyAlignment="1">
      <alignment/>
    </xf>
    <xf numFmtId="3" fontId="17" fillId="0" borderId="27" xfId="0" applyNumberFormat="1" applyFont="1" applyBorder="1" applyAlignment="1">
      <alignment/>
    </xf>
    <xf numFmtId="10" fontId="17" fillId="0" borderId="50" xfId="66" applyNumberFormat="1" applyFont="1" applyBorder="1" applyAlignment="1">
      <alignment/>
    </xf>
    <xf numFmtId="0" fontId="17" fillId="0" borderId="23" xfId="0" applyFont="1" applyBorder="1" applyAlignment="1">
      <alignment/>
    </xf>
    <xf numFmtId="3" fontId="17" fillId="0" borderId="18" xfId="0" applyNumberFormat="1" applyFont="1" applyBorder="1" applyAlignment="1">
      <alignment/>
    </xf>
    <xf numFmtId="10" fontId="17" fillId="0" borderId="35" xfId="66" applyNumberFormat="1" applyFont="1" applyBorder="1" applyAlignment="1">
      <alignment/>
    </xf>
    <xf numFmtId="1" fontId="17" fillId="0" borderId="18" xfId="0" applyNumberFormat="1" applyFont="1" applyBorder="1" applyAlignment="1">
      <alignment/>
    </xf>
    <xf numFmtId="0" fontId="17" fillId="0" borderId="39" xfId="0" applyFont="1" applyBorder="1" applyAlignment="1">
      <alignment/>
    </xf>
    <xf numFmtId="1" fontId="17" fillId="0" borderId="28" xfId="0" applyNumberFormat="1" applyFont="1" applyBorder="1" applyAlignment="1">
      <alignment/>
    </xf>
    <xf numFmtId="10" fontId="17" fillId="0" borderId="40" xfId="66" applyNumberFormat="1" applyFont="1" applyBorder="1" applyAlignment="1">
      <alignment/>
    </xf>
    <xf numFmtId="0" fontId="18" fillId="0" borderId="47" xfId="0" applyFont="1" applyFill="1" applyBorder="1" applyAlignment="1">
      <alignment/>
    </xf>
    <xf numFmtId="3" fontId="18" fillId="0" borderId="45" xfId="0" applyNumberFormat="1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11" xfId="0" applyFont="1" applyFill="1" applyBorder="1" applyAlignment="1">
      <alignment/>
    </xf>
    <xf numFmtId="1" fontId="17" fillId="0" borderId="12" xfId="0" applyNumberFormat="1" applyFont="1" applyBorder="1" applyAlignment="1">
      <alignment/>
    </xf>
    <xf numFmtId="174" fontId="17" fillId="0" borderId="13" xfId="66" applyNumberFormat="1" applyFont="1" applyBorder="1" applyAlignment="1">
      <alignment/>
    </xf>
    <xf numFmtId="0" fontId="17" fillId="0" borderId="34" xfId="0" applyFont="1" applyFill="1" applyBorder="1" applyAlignment="1">
      <alignment/>
    </xf>
    <xf numFmtId="1" fontId="17" fillId="0" borderId="14" xfId="0" applyNumberFormat="1" applyFont="1" applyBorder="1" applyAlignment="1">
      <alignment/>
    </xf>
    <xf numFmtId="174" fontId="17" fillId="0" borderId="22" xfId="66" applyNumberFormat="1" applyFont="1" applyBorder="1" applyAlignment="1">
      <alignment/>
    </xf>
    <xf numFmtId="0" fontId="18" fillId="0" borderId="52" xfId="0" applyFont="1" applyFill="1" applyBorder="1" applyAlignment="1">
      <alignment/>
    </xf>
    <xf numFmtId="1" fontId="18" fillId="0" borderId="53" xfId="0" applyNumberFormat="1" applyFont="1" applyBorder="1" applyAlignment="1">
      <alignment/>
    </xf>
    <xf numFmtId="0" fontId="17" fillId="0" borderId="54" xfId="0" applyFont="1" applyBorder="1" applyAlignment="1">
      <alignment/>
    </xf>
    <xf numFmtId="0" fontId="17" fillId="0" borderId="0" xfId="0" applyFont="1" applyAlignment="1">
      <alignment/>
    </xf>
    <xf numFmtId="0" fontId="18" fillId="33" borderId="55" xfId="0" applyFont="1" applyFill="1" applyBorder="1" applyAlignment="1">
      <alignment horizontal="center" wrapText="1"/>
    </xf>
    <xf numFmtId="0" fontId="18" fillId="33" borderId="56" xfId="0" applyFont="1" applyFill="1" applyBorder="1" applyAlignment="1">
      <alignment horizontal="center" wrapText="1"/>
    </xf>
    <xf numFmtId="0" fontId="18" fillId="33" borderId="57" xfId="0" applyFont="1" applyFill="1" applyBorder="1" applyAlignment="1">
      <alignment horizontal="center" wrapText="1"/>
    </xf>
    <xf numFmtId="0" fontId="17" fillId="0" borderId="24" xfId="0" applyFont="1" applyBorder="1" applyAlignment="1">
      <alignment/>
    </xf>
    <xf numFmtId="10" fontId="17" fillId="0" borderId="58" xfId="66" applyNumberFormat="1" applyFont="1" applyBorder="1" applyAlignment="1">
      <alignment/>
    </xf>
    <xf numFmtId="0" fontId="18" fillId="0" borderId="39" xfId="0" applyFont="1" applyFill="1" applyBorder="1" applyAlignment="1">
      <alignment/>
    </xf>
    <xf numFmtId="3" fontId="18" fillId="0" borderId="28" xfId="0" applyNumberFormat="1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24" xfId="0" applyFont="1" applyFill="1" applyBorder="1" applyAlignment="1">
      <alignment/>
    </xf>
    <xf numFmtId="1" fontId="17" fillId="0" borderId="26" xfId="0" applyNumberFormat="1" applyFont="1" applyBorder="1" applyAlignment="1">
      <alignment/>
    </xf>
    <xf numFmtId="174" fontId="17" fillId="0" borderId="58" xfId="66" applyNumberFormat="1" applyFont="1" applyBorder="1" applyAlignment="1">
      <alignment/>
    </xf>
    <xf numFmtId="0" fontId="17" fillId="0" borderId="23" xfId="0" applyFont="1" applyFill="1" applyBorder="1" applyAlignment="1">
      <alignment/>
    </xf>
    <xf numFmtId="174" fontId="17" fillId="0" borderId="35" xfId="66" applyNumberFormat="1" applyFont="1" applyBorder="1" applyAlignment="1">
      <alignment/>
    </xf>
    <xf numFmtId="1" fontId="18" fillId="0" borderId="28" xfId="0" applyNumberFormat="1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7" fontId="4" fillId="38" borderId="36" xfId="0" applyNumberFormat="1" applyFont="1" applyFill="1" applyBorder="1" applyAlignment="1" applyProtection="1">
      <alignment horizontal="center"/>
      <protection/>
    </xf>
    <xf numFmtId="17" fontId="4" fillId="38" borderId="38" xfId="0" applyNumberFormat="1" applyFont="1" applyFill="1" applyBorder="1" applyAlignment="1" applyProtection="1">
      <alignment horizontal="center"/>
      <protection/>
    </xf>
    <xf numFmtId="2" fontId="2" fillId="40" borderId="23" xfId="0" applyNumberFormat="1" applyFont="1" applyFill="1" applyBorder="1" applyAlignment="1" applyProtection="1">
      <alignment horizontal="right"/>
      <protection/>
    </xf>
    <xf numFmtId="2" fontId="2" fillId="40" borderId="18" xfId="0" applyNumberFormat="1" applyFont="1" applyFill="1" applyBorder="1" applyAlignment="1" applyProtection="1">
      <alignment horizontal="right"/>
      <protection/>
    </xf>
    <xf numFmtId="17" fontId="4" fillId="6" borderId="19" xfId="0" applyNumberFormat="1" applyFont="1" applyFill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0" fontId="18" fillId="0" borderId="14" xfId="0" applyFont="1" applyBorder="1" applyAlignment="1">
      <alignment/>
    </xf>
    <xf numFmtId="0" fontId="2" fillId="36" borderId="14" xfId="0" applyNumberFormat="1" applyFont="1" applyFill="1" applyBorder="1" applyAlignment="1" applyProtection="1">
      <alignment horizontal="right" vertical="center"/>
      <protection/>
    </xf>
    <xf numFmtId="0" fontId="2" fillId="36" borderId="29" xfId="0" applyNumberFormat="1" applyFont="1" applyFill="1" applyBorder="1" applyAlignment="1" applyProtection="1">
      <alignment horizontal="right" vertical="center"/>
      <protection/>
    </xf>
    <xf numFmtId="3" fontId="4" fillId="0" borderId="33" xfId="0" applyNumberFormat="1" applyFont="1" applyFill="1" applyBorder="1" applyAlignment="1" applyProtection="1">
      <alignment/>
      <protection/>
    </xf>
    <xf numFmtId="0" fontId="2" fillId="36" borderId="34" xfId="0" applyFont="1" applyFill="1" applyBorder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2" fillId="36" borderId="23" xfId="0" applyNumberFormat="1" applyFont="1" applyFill="1" applyBorder="1" applyAlignment="1" applyProtection="1">
      <alignment horizontal="center" vertical="center"/>
      <protection/>
    </xf>
    <xf numFmtId="3" fontId="2" fillId="36" borderId="2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" fontId="4" fillId="32" borderId="19" xfId="0" applyNumberFormat="1" applyFont="1" applyFill="1" applyBorder="1" applyAlignment="1" applyProtection="1">
      <alignment horizontal="center"/>
      <protection/>
    </xf>
    <xf numFmtId="17" fontId="4" fillId="32" borderId="59" xfId="0" applyNumberFormat="1" applyFont="1" applyFill="1" applyBorder="1" applyAlignment="1" applyProtection="1">
      <alignment horizontal="center"/>
      <protection/>
    </xf>
    <xf numFmtId="17" fontId="4" fillId="32" borderId="60" xfId="0" applyNumberFormat="1" applyFont="1" applyFill="1" applyBorder="1" applyAlignment="1" applyProtection="1">
      <alignment horizontal="center"/>
      <protection/>
    </xf>
    <xf numFmtId="17" fontId="4" fillId="8" borderId="19" xfId="0" applyNumberFormat="1" applyFont="1" applyFill="1" applyBorder="1" applyAlignment="1" applyProtection="1">
      <alignment horizontal="center"/>
      <protection/>
    </xf>
    <xf numFmtId="17" fontId="4" fillId="8" borderId="59" xfId="0" applyNumberFormat="1" applyFont="1" applyFill="1" applyBorder="1" applyAlignment="1" applyProtection="1">
      <alignment horizontal="center"/>
      <protection/>
    </xf>
    <xf numFmtId="17" fontId="4" fillId="8" borderId="60" xfId="0" applyNumberFormat="1" applyFont="1" applyFill="1" applyBorder="1" applyAlignment="1" applyProtection="1">
      <alignment horizontal="center"/>
      <protection/>
    </xf>
    <xf numFmtId="17" fontId="4" fillId="16" borderId="19" xfId="0" applyNumberFormat="1" applyFont="1" applyFill="1" applyBorder="1" applyAlignment="1" applyProtection="1">
      <alignment horizontal="center"/>
      <protection/>
    </xf>
    <xf numFmtId="17" fontId="4" fillId="16" borderId="6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7" fontId="4" fillId="37" borderId="19" xfId="0" applyNumberFormat="1" applyFont="1" applyFill="1" applyBorder="1" applyAlignment="1" applyProtection="1">
      <alignment horizontal="center"/>
      <protection/>
    </xf>
    <xf numFmtId="17" fontId="4" fillId="37" borderId="59" xfId="0" applyNumberFormat="1" applyFont="1" applyFill="1" applyBorder="1" applyAlignment="1" applyProtection="1">
      <alignment horizontal="center"/>
      <protection/>
    </xf>
    <xf numFmtId="17" fontId="4" fillId="37" borderId="60" xfId="0" applyNumberFormat="1" applyFont="1" applyFill="1" applyBorder="1" applyAlignment="1" applyProtection="1">
      <alignment horizontal="center"/>
      <protection/>
    </xf>
    <xf numFmtId="17" fontId="4" fillId="6" borderId="59" xfId="0" applyNumberFormat="1" applyFont="1" applyFill="1" applyBorder="1" applyAlignment="1" applyProtection="1">
      <alignment horizontal="center"/>
      <protection/>
    </xf>
    <xf numFmtId="17" fontId="4" fillId="6" borderId="60" xfId="0" applyNumberFormat="1" applyFont="1" applyFill="1" applyBorder="1" applyAlignment="1" applyProtection="1">
      <alignment horizontal="center"/>
      <protection/>
    </xf>
    <xf numFmtId="17" fontId="4" fillId="38" borderId="19" xfId="0" applyNumberFormat="1" applyFont="1" applyFill="1" applyBorder="1" applyAlignment="1" applyProtection="1">
      <alignment horizontal="center"/>
      <protection/>
    </xf>
    <xf numFmtId="17" fontId="4" fillId="38" borderId="60" xfId="0" applyNumberFormat="1" applyFont="1" applyFill="1" applyBorder="1" applyAlignment="1" applyProtection="1">
      <alignment horizontal="center"/>
      <protection/>
    </xf>
    <xf numFmtId="0" fontId="14" fillId="37" borderId="10" xfId="0" applyFont="1" applyFill="1" applyBorder="1" applyAlignment="1">
      <alignment horizontal="center"/>
    </xf>
    <xf numFmtId="0" fontId="14" fillId="37" borderId="0" xfId="0" applyFont="1" applyFill="1" applyBorder="1" applyAlignment="1">
      <alignment horizontal="center"/>
    </xf>
    <xf numFmtId="0" fontId="7" fillId="41" borderId="19" xfId="0" applyFont="1" applyFill="1" applyBorder="1" applyAlignment="1">
      <alignment horizontal="center"/>
    </xf>
    <xf numFmtId="0" fontId="7" fillId="41" borderId="59" xfId="0" applyFont="1" applyFill="1" applyBorder="1" applyAlignment="1">
      <alignment horizontal="center"/>
    </xf>
    <xf numFmtId="0" fontId="7" fillId="41" borderId="60" xfId="0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4 2" xfId="59"/>
    <cellStyle name="Normal 5" xfId="60"/>
    <cellStyle name="Normal 6" xfId="61"/>
    <cellStyle name="Normal 6 2" xfId="62"/>
    <cellStyle name="Normal 7" xfId="63"/>
    <cellStyle name="Note" xfId="64"/>
    <cellStyle name="Output" xfId="65"/>
    <cellStyle name="Percent" xfId="66"/>
    <cellStyle name="Percent 2" xfId="67"/>
    <cellStyle name="Percent 3" xfId="68"/>
    <cellStyle name="Percent 4" xfId="69"/>
    <cellStyle name="Percent 5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Net Number of Borrowers 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0225"/>
          <c:w val="0.93"/>
          <c:h val="0.905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03A38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F497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68195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E0BCBC"/>
              </a:solidFill>
              <a:ln w="3175">
                <a:noFill/>
              </a:ln>
            </c:spPr>
          </c:dPt>
          <c:cat>
            <c:strRef>
              <c:f>Charts!$O$9:$O$34</c:f>
              <c:strCache/>
            </c:strRef>
          </c:cat>
          <c:val>
            <c:numRef>
              <c:f>Charts!$P$9:$P$34</c:f>
              <c:numCache/>
            </c:numRef>
          </c:val>
        </c:ser>
        <c:axId val="62362792"/>
        <c:axId val="24394217"/>
      </c:barChart>
      <c:dateAx>
        <c:axId val="62362792"/>
        <c:scaling>
          <c:orientation val="minMax"/>
        </c:scaling>
        <c:axPos val="b"/>
        <c:delete val="0"/>
        <c:numFmt formatCode="mmm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30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4394217"/>
        <c:crosses val="autoZero"/>
        <c:auto val="0"/>
        <c:baseTimeUnit val="months"/>
        <c:majorUnit val="2"/>
        <c:majorTimeUnit val="months"/>
        <c:minorUnit val="2"/>
        <c:minorTimeUnit val="months"/>
        <c:noMultiLvlLbl val="0"/>
      </c:dateAx>
      <c:valAx>
        <c:axId val="24394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362792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8"/>
          <c:y val="0.14875"/>
          <c:w val="0.0855"/>
          <c:h val="0.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Loans Outstanding (Rs.)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20"/>
      <c:rAngAx val="1"/>
    </c:view3D>
    <c:plotArea>
      <c:layout>
        <c:manualLayout>
          <c:xMode val="edge"/>
          <c:yMode val="edge"/>
          <c:x val="0.0125"/>
          <c:y val="0.12675"/>
          <c:w val="0.878"/>
          <c:h val="0.8467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03A38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5F497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368195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E0BCBC"/>
              </a:solidFill>
              <a:ln w="3175">
                <a:noFill/>
              </a:ln>
            </c:spPr>
          </c:dPt>
          <c:cat>
            <c:strRef>
              <c:f>Charts!$O$9:$O$34</c:f>
              <c:strCache/>
            </c:strRef>
          </c:cat>
          <c:val>
            <c:numRef>
              <c:f>Charts!$Q$9:$Q$34</c:f>
              <c:numCache/>
            </c:numRef>
          </c:val>
          <c:shape val="box"/>
        </c:ser>
        <c:shape val="box"/>
        <c:axId val="18221362"/>
        <c:axId val="29774531"/>
      </c:bar3DChart>
      <c:dateAx>
        <c:axId val="18221362"/>
        <c:scaling>
          <c:orientation val="minMax"/>
        </c:scaling>
        <c:axPos val="b"/>
        <c:delete val="0"/>
        <c:numFmt formatCode="mmm/yy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30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774531"/>
        <c:crosses val="autoZero"/>
        <c:auto val="0"/>
        <c:baseTimeUnit val="months"/>
        <c:majorUnit val="2"/>
        <c:majorTimeUnit val="months"/>
        <c:minorUnit val="2"/>
        <c:minorTimeUnit val="months"/>
        <c:noMultiLvlLbl val="0"/>
      </c:dateAx>
      <c:valAx>
        <c:axId val="29774531"/>
        <c:scaling>
          <c:orientation val="minMax"/>
          <c:min val="5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2213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25"/>
          <c:y val="0.15925"/>
          <c:w val="0.084"/>
          <c:h val="0.77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C6D9F1"/>
        </a:solidFill>
        <a:ln w="3175">
          <a:noFill/>
        </a:ln>
      </c:spPr>
      <c:thickness val="0"/>
    </c:sideWall>
    <c:backWall>
      <c:spPr>
        <a:solidFill>
          <a:srgbClr val="C6D9F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Rural-Urban-O/s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45"/>
          <c:y val="0.137"/>
          <c:w val="0.7765"/>
          <c:h val="0.83425"/>
        </c:manualLayout>
      </c:layout>
      <c:pie3DChart>
        <c:varyColors val="1"/>
        <c:ser>
          <c:idx val="0"/>
          <c:order val="0"/>
          <c:tx>
            <c:strRef>
              <c:f>Charts!$Q$49</c:f>
              <c:strCache>
                <c:ptCount val="1"/>
                <c:pt idx="0">
                  <c:v>No.of Borrowers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Charts!$P$63:$P$64</c:f>
              <c:strCache/>
            </c:strRef>
          </c:cat>
          <c:val>
            <c:numRef>
              <c:f>Charts!$Q$63:$Q$64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25"/>
          <c:y val="0.4865"/>
          <c:w val="0.15025"/>
          <c:h val="0.1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Product O/s 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3"/>
          <c:y val="0.1375"/>
          <c:w val="0.7635"/>
          <c:h val="0.83325"/>
        </c:manualLayout>
      </c:layout>
      <c:pie3DChart>
        <c:varyColors val="1"/>
        <c:ser>
          <c:idx val="0"/>
          <c:order val="0"/>
          <c:tx>
            <c:strRef>
              <c:f>Charts!$P$58:$Q$58</c:f>
              <c:strCache>
                <c:ptCount val="1"/>
                <c:pt idx="0">
                  <c:v>Product Loans O/s (Rs.)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Charts!$P$59:$P$61</c:f>
              <c:strCache/>
            </c:strRef>
          </c:cat>
          <c:val>
            <c:numRef>
              <c:f>Charts!$Q$59:$Q$61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75"/>
          <c:y val="0.34875"/>
          <c:w val="0.22"/>
          <c:h val="0.3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Borrower and O/S comparision chart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25"/>
          <c:y val="0.1055"/>
          <c:w val="0.8767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Charts!$Q$68</c:f>
              <c:strCache>
                <c:ptCount val="1"/>
                <c:pt idx="0">
                  <c:v>No. of Borrower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Charts!$P$69:$P$90</c:f>
              <c:strCache/>
            </c:strRef>
          </c:cat>
          <c:val>
            <c:numRef>
              <c:f>Charts!$Q$69:$Q$90</c:f>
              <c:numCache/>
            </c:numRef>
          </c:val>
        </c:ser>
        <c:axId val="66644188"/>
        <c:axId val="62926781"/>
      </c:barChart>
      <c:barChart>
        <c:barDir val="col"/>
        <c:grouping val="clustered"/>
        <c:varyColors val="0"/>
        <c:ser>
          <c:idx val="1"/>
          <c:order val="1"/>
          <c:tx>
            <c:strRef>
              <c:f>Charts!$R$68</c:f>
              <c:strCache>
                <c:ptCount val="1"/>
                <c:pt idx="0">
                  <c:v>Loan O/S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Charts!$P$69:$P$90</c:f>
              <c:strCache/>
            </c:strRef>
          </c:cat>
          <c:val>
            <c:numRef>
              <c:f>Charts!$R$69:$R$90</c:f>
              <c:numCache/>
            </c:numRef>
          </c:val>
        </c:ser>
        <c:gapWidth val="500"/>
        <c:axId val="29470118"/>
        <c:axId val="63904471"/>
      </c:barChart>
      <c:catAx>
        <c:axId val="66644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Branches</a:t>
                </a:r>
              </a:p>
            </c:rich>
          </c:tx>
          <c:layout>
            <c:manualLayout>
              <c:xMode val="factor"/>
              <c:yMode val="factor"/>
              <c:x val="-0.03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2926781"/>
        <c:crosses val="autoZero"/>
        <c:auto val="1"/>
        <c:lblOffset val="100"/>
        <c:tickLblSkip val="1"/>
        <c:noMultiLvlLbl val="0"/>
      </c:catAx>
      <c:valAx>
        <c:axId val="62926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No. of Member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6644188"/>
        <c:crossesAt val="1"/>
        <c:crossBetween val="between"/>
        <c:dispUnits/>
      </c:valAx>
      <c:catAx>
        <c:axId val="29470118"/>
        <c:scaling>
          <c:orientation val="minMax"/>
        </c:scaling>
        <c:axPos val="b"/>
        <c:delete val="1"/>
        <c:majorTickMark val="out"/>
        <c:minorTickMark val="none"/>
        <c:tickLblPos val="nextTo"/>
        <c:crossAx val="63904471"/>
        <c:crosses val="autoZero"/>
        <c:auto val="1"/>
        <c:lblOffset val="100"/>
        <c:tickLblSkip val="1"/>
        <c:noMultiLvlLbl val="0"/>
      </c:catAx>
      <c:valAx>
        <c:axId val="63904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470118"/>
        <c:crosses val="max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4"/>
          <c:y val="0.80525"/>
          <c:w val="0.14475"/>
          <c:h val="0.12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Monthly Comparison of no. of Borrowers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25"/>
          <c:y val="0.08725"/>
          <c:w val="0.89825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Charts!$P$93</c:f>
              <c:strCache>
                <c:ptCount val="1"/>
                <c:pt idx="0">
                  <c:v>Apr-17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Charts!$O$94:$O$115</c:f>
              <c:strCache/>
            </c:strRef>
          </c:cat>
          <c:val>
            <c:numRef>
              <c:f>Charts!$P$94:$P$115</c:f>
              <c:numCache/>
            </c:numRef>
          </c:val>
        </c:ser>
        <c:ser>
          <c:idx val="1"/>
          <c:order val="1"/>
          <c:tx>
            <c:strRef>
              <c:f>Charts!$Q$93</c:f>
              <c:strCache>
                <c:ptCount val="1"/>
                <c:pt idx="0">
                  <c:v>May-17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Charts!$O$94:$O$115</c:f>
              <c:strCache/>
            </c:strRef>
          </c:cat>
          <c:val>
            <c:numRef>
              <c:f>Charts!$Q$94:$Q$115</c:f>
              <c:numCache/>
            </c:numRef>
          </c:val>
        </c:ser>
        <c:axId val="38269328"/>
        <c:axId val="8879633"/>
      </c:barChart>
      <c:catAx>
        <c:axId val="382693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8879633"/>
        <c:crosses val="autoZero"/>
        <c:auto val="1"/>
        <c:lblOffset val="100"/>
        <c:tickLblSkip val="1"/>
        <c:noMultiLvlLbl val="0"/>
      </c:catAx>
      <c:valAx>
        <c:axId val="88796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38269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5"/>
          <c:y val="0.4885"/>
          <c:w val="0.08975"/>
          <c:h val="0.1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Monthly Comparison of O/S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8775"/>
          <c:w val="0.876"/>
          <c:h val="0.9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Charts!$P$118</c:f>
              <c:strCache>
                <c:ptCount val="1"/>
                <c:pt idx="0">
                  <c:v>Apr-17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Charts!$O$119:$O$140</c:f>
              <c:strCache/>
            </c:strRef>
          </c:cat>
          <c:val>
            <c:numRef>
              <c:f>Charts!$P$119:$P$140</c:f>
              <c:numCache/>
            </c:numRef>
          </c:val>
        </c:ser>
        <c:ser>
          <c:idx val="1"/>
          <c:order val="1"/>
          <c:tx>
            <c:strRef>
              <c:f>Charts!$Q$118</c:f>
              <c:strCache>
                <c:ptCount val="1"/>
                <c:pt idx="0">
                  <c:v>May-17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Charts!$O$119:$O$140</c:f>
              <c:strCache/>
            </c:strRef>
          </c:cat>
          <c:val>
            <c:numRef>
              <c:f>Charts!$Q$119:$Q$140</c:f>
              <c:numCache/>
            </c:numRef>
          </c:val>
        </c:ser>
        <c:axId val="12807834"/>
        <c:axId val="48161643"/>
      </c:barChart>
      <c:catAx>
        <c:axId val="12807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48161643"/>
        <c:crosses val="autoZero"/>
        <c:auto val="1"/>
        <c:lblOffset val="100"/>
        <c:tickLblSkip val="1"/>
        <c:noMultiLvlLbl val="0"/>
      </c:catAx>
      <c:valAx>
        <c:axId val="48161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12807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4885"/>
          <c:w val="0.09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190500</xdr:rowOff>
    </xdr:from>
    <xdr:to>
      <xdr:col>13</xdr:col>
      <xdr:colOff>352425</xdr:colOff>
      <xdr:row>23</xdr:row>
      <xdr:rowOff>57150</xdr:rowOff>
    </xdr:to>
    <xdr:graphicFrame>
      <xdr:nvGraphicFramePr>
        <xdr:cNvPr id="1" name="Chart 5"/>
        <xdr:cNvGraphicFramePr/>
      </xdr:nvGraphicFramePr>
      <xdr:xfrm>
        <a:off x="238125" y="495300"/>
        <a:ext cx="72199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24</xdr:row>
      <xdr:rowOff>114300</xdr:rowOff>
    </xdr:from>
    <xdr:to>
      <xdr:col>13</xdr:col>
      <xdr:colOff>381000</xdr:colOff>
      <xdr:row>47</xdr:row>
      <xdr:rowOff>19050</xdr:rowOff>
    </xdr:to>
    <xdr:graphicFrame>
      <xdr:nvGraphicFramePr>
        <xdr:cNvPr id="2" name="Chart 6"/>
        <xdr:cNvGraphicFramePr/>
      </xdr:nvGraphicFramePr>
      <xdr:xfrm>
        <a:off x="152400" y="4543425"/>
        <a:ext cx="733425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85725</xdr:colOff>
      <xdr:row>48</xdr:row>
      <xdr:rowOff>152400</xdr:rowOff>
    </xdr:from>
    <xdr:to>
      <xdr:col>8</xdr:col>
      <xdr:colOff>257175</xdr:colOff>
      <xdr:row>65</xdr:row>
      <xdr:rowOff>9525</xdr:rowOff>
    </xdr:to>
    <xdr:graphicFrame>
      <xdr:nvGraphicFramePr>
        <xdr:cNvPr id="3" name="Chart 4"/>
        <xdr:cNvGraphicFramePr/>
      </xdr:nvGraphicFramePr>
      <xdr:xfrm>
        <a:off x="238125" y="8763000"/>
        <a:ext cx="3829050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85725</xdr:colOff>
      <xdr:row>48</xdr:row>
      <xdr:rowOff>161925</xdr:rowOff>
    </xdr:from>
    <xdr:to>
      <xdr:col>14</xdr:col>
      <xdr:colOff>828675</xdr:colOff>
      <xdr:row>65</xdr:row>
      <xdr:rowOff>0</xdr:rowOff>
    </xdr:to>
    <xdr:graphicFrame>
      <xdr:nvGraphicFramePr>
        <xdr:cNvPr id="4" name="Chart 5"/>
        <xdr:cNvGraphicFramePr/>
      </xdr:nvGraphicFramePr>
      <xdr:xfrm>
        <a:off x="4505325" y="8772525"/>
        <a:ext cx="4067175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38100</xdr:colOff>
      <xdr:row>67</xdr:row>
      <xdr:rowOff>19050</xdr:rowOff>
    </xdr:from>
    <xdr:to>
      <xdr:col>14</xdr:col>
      <xdr:colOff>628650</xdr:colOff>
      <xdr:row>89</xdr:row>
      <xdr:rowOff>0</xdr:rowOff>
    </xdr:to>
    <xdr:graphicFrame>
      <xdr:nvGraphicFramePr>
        <xdr:cNvPr id="5" name="Chart 1"/>
        <xdr:cNvGraphicFramePr/>
      </xdr:nvGraphicFramePr>
      <xdr:xfrm>
        <a:off x="190500" y="12773025"/>
        <a:ext cx="8181975" cy="4391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104775</xdr:colOff>
      <xdr:row>92</xdr:row>
      <xdr:rowOff>123825</xdr:rowOff>
    </xdr:from>
    <xdr:to>
      <xdr:col>13</xdr:col>
      <xdr:colOff>352425</xdr:colOff>
      <xdr:row>114</xdr:row>
      <xdr:rowOff>152400</xdr:rowOff>
    </xdr:to>
    <xdr:graphicFrame>
      <xdr:nvGraphicFramePr>
        <xdr:cNvPr id="6" name="Chart 1"/>
        <xdr:cNvGraphicFramePr/>
      </xdr:nvGraphicFramePr>
      <xdr:xfrm>
        <a:off x="257175" y="17840325"/>
        <a:ext cx="7200900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123825</xdr:colOff>
      <xdr:row>117</xdr:row>
      <xdr:rowOff>123825</xdr:rowOff>
    </xdr:from>
    <xdr:to>
      <xdr:col>13</xdr:col>
      <xdr:colOff>342900</xdr:colOff>
      <xdr:row>139</xdr:row>
      <xdr:rowOff>133350</xdr:rowOff>
    </xdr:to>
    <xdr:graphicFrame>
      <xdr:nvGraphicFramePr>
        <xdr:cNvPr id="7" name="Chart 2"/>
        <xdr:cNvGraphicFramePr/>
      </xdr:nvGraphicFramePr>
      <xdr:xfrm>
        <a:off x="276225" y="22602825"/>
        <a:ext cx="7172325" cy="4200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view="pageBreakPreview" zoomScale="80" zoomScaleSheetLayoutView="80" zoomScalePageLayoutView="8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140625" defaultRowHeight="12.75"/>
  <cols>
    <col min="1" max="1" width="8.421875" style="9" bestFit="1" customWidth="1"/>
    <col min="2" max="2" width="53.8515625" style="3" customWidth="1"/>
    <col min="3" max="3" width="14.28125" style="3" bestFit="1" customWidth="1"/>
    <col min="4" max="4" width="16.421875" style="3" bestFit="1" customWidth="1"/>
    <col min="5" max="5" width="20.140625" style="3" customWidth="1"/>
    <col min="6" max="16384" width="9.140625" style="3" customWidth="1"/>
  </cols>
  <sheetData>
    <row r="1" spans="1:5" ht="18.75">
      <c r="A1" s="305" t="s">
        <v>88</v>
      </c>
      <c r="B1" s="305"/>
      <c r="C1" s="305"/>
      <c r="D1" s="305"/>
      <c r="E1" s="305"/>
    </row>
    <row r="2" spans="1:5" ht="19.5" thickBot="1">
      <c r="A2" s="14"/>
      <c r="B2" s="15" t="s">
        <v>87</v>
      </c>
      <c r="C2" s="34">
        <v>42857</v>
      </c>
      <c r="D2" s="14"/>
      <c r="E2" s="98"/>
    </row>
    <row r="3" spans="1:5" s="4" customFormat="1" ht="17.25" thickBot="1">
      <c r="A3" s="37" t="s">
        <v>91</v>
      </c>
      <c r="B3" s="57" t="s">
        <v>77</v>
      </c>
      <c r="C3" s="33" t="s">
        <v>122</v>
      </c>
      <c r="D3" s="99" t="s">
        <v>84</v>
      </c>
      <c r="E3" s="100" t="s">
        <v>85</v>
      </c>
    </row>
    <row r="4" spans="1:5" s="4" customFormat="1" ht="17.25" thickBot="1">
      <c r="A4" s="25"/>
      <c r="B4" s="22" t="s">
        <v>76</v>
      </c>
      <c r="C4" s="101" t="s">
        <v>131</v>
      </c>
      <c r="D4" s="102" t="s">
        <v>134</v>
      </c>
      <c r="E4" s="102" t="s">
        <v>134</v>
      </c>
    </row>
    <row r="5" spans="1:5" s="4" customFormat="1" ht="17.25" thickBot="1">
      <c r="A5" s="23">
        <v>1</v>
      </c>
      <c r="B5" s="58" t="s">
        <v>92</v>
      </c>
      <c r="C5" s="103"/>
      <c r="D5" s="83"/>
      <c r="E5" s="83"/>
    </row>
    <row r="6" spans="1:5" s="4" customFormat="1" ht="16.5">
      <c r="A6" s="39">
        <v>1.1</v>
      </c>
      <c r="B6" s="59" t="s">
        <v>2</v>
      </c>
      <c r="C6" s="24">
        <f>D6+E6</f>
        <v>23740</v>
      </c>
      <c r="D6" s="104">
        <f>'Own portfolio'!C6</f>
        <v>19539</v>
      </c>
      <c r="E6" s="153">
        <f>'Managed portfolio'!C6</f>
        <v>4201</v>
      </c>
    </row>
    <row r="7" spans="1:5" s="4" customFormat="1" ht="15.75">
      <c r="A7" s="40">
        <v>1.2</v>
      </c>
      <c r="B7" s="21" t="s">
        <v>4</v>
      </c>
      <c r="C7" s="21">
        <f>D7+E7</f>
        <v>10641</v>
      </c>
      <c r="D7" s="84">
        <f>'Own portfolio'!C7</f>
        <v>8958</v>
      </c>
      <c r="E7" s="157">
        <f>'Managed portfolio'!C7</f>
        <v>1683</v>
      </c>
    </row>
    <row r="8" spans="1:5" s="4" customFormat="1" ht="15.75">
      <c r="A8" s="40">
        <v>1.3</v>
      </c>
      <c r="B8" s="21" t="s">
        <v>5</v>
      </c>
      <c r="C8" s="21">
        <f>D8+E8</f>
        <v>6122</v>
      </c>
      <c r="D8" s="84">
        <f>'Own portfolio'!C8</f>
        <v>5006</v>
      </c>
      <c r="E8" s="157">
        <f>'Managed portfolio'!C8</f>
        <v>1116</v>
      </c>
    </row>
    <row r="9" spans="1:5" s="4" customFormat="1" ht="15.75">
      <c r="A9" s="40">
        <v>1.4</v>
      </c>
      <c r="B9" s="21" t="s">
        <v>6</v>
      </c>
      <c r="C9" s="21">
        <f>D9+E9</f>
        <v>2191</v>
      </c>
      <c r="D9" s="84">
        <f>'Own portfolio'!C9</f>
        <v>1754</v>
      </c>
      <c r="E9" s="157">
        <f>'Managed portfolio'!C9</f>
        <v>437</v>
      </c>
    </row>
    <row r="10" spans="1:5" s="4" customFormat="1" ht="16.5" thickBot="1">
      <c r="A10" s="40">
        <v>1.5</v>
      </c>
      <c r="B10" s="21" t="s">
        <v>7</v>
      </c>
      <c r="C10" s="21">
        <f>D10+E10</f>
        <v>4786</v>
      </c>
      <c r="D10" s="84">
        <f>'Own portfolio'!C10</f>
        <v>3821</v>
      </c>
      <c r="E10" s="157">
        <f>'Managed portfolio'!C10</f>
        <v>965</v>
      </c>
    </row>
    <row r="11" spans="1:5" s="4" customFormat="1" ht="16.5" hidden="1" thickBot="1">
      <c r="A11" s="41">
        <v>1.6</v>
      </c>
      <c r="B11" s="47" t="s">
        <v>8</v>
      </c>
      <c r="C11" s="21">
        <v>0</v>
      </c>
      <c r="D11" s="84">
        <v>0</v>
      </c>
      <c r="E11" s="84">
        <v>0</v>
      </c>
    </row>
    <row r="12" spans="1:5" s="4" customFormat="1" ht="17.25" thickBot="1">
      <c r="A12" s="23">
        <v>2</v>
      </c>
      <c r="B12" s="58" t="s">
        <v>9</v>
      </c>
      <c r="C12" s="105"/>
      <c r="D12" s="83"/>
      <c r="E12" s="83"/>
    </row>
    <row r="13" spans="1:5" s="4" customFormat="1" ht="15.75" customHeight="1">
      <c r="A13" s="39">
        <v>2.1</v>
      </c>
      <c r="B13" s="60" t="s">
        <v>10</v>
      </c>
      <c r="C13" s="155">
        <f>D13+E13</f>
        <v>23740</v>
      </c>
      <c r="D13" s="181">
        <f>'Own portfolio'!C12</f>
        <v>19539</v>
      </c>
      <c r="E13" s="181">
        <f>'Managed portfolio'!C12</f>
        <v>4201</v>
      </c>
    </row>
    <row r="14" spans="1:5" s="4" customFormat="1" ht="16.5" customHeight="1">
      <c r="A14" s="40">
        <v>2.2</v>
      </c>
      <c r="B14" s="24" t="s">
        <v>12</v>
      </c>
      <c r="C14" s="106">
        <f>D14+E14</f>
        <v>246218177</v>
      </c>
      <c r="D14" s="106">
        <f>'Own portfolio'!C13</f>
        <v>198511938</v>
      </c>
      <c r="E14" s="106">
        <f>'Managed portfolio'!C13</f>
        <v>47706239</v>
      </c>
    </row>
    <row r="15" spans="1:5" s="4" customFormat="1" ht="15.75">
      <c r="A15" s="40">
        <v>2.3</v>
      </c>
      <c r="B15" s="21" t="s">
        <v>13</v>
      </c>
      <c r="C15" s="107">
        <f>C14/C13</f>
        <v>10371.448062342039</v>
      </c>
      <c r="D15" s="108">
        <f>'Own portfolio'!C14</f>
        <v>10159.779824965453</v>
      </c>
      <c r="E15" s="185">
        <f>'Managed portfolio'!C14</f>
        <v>11355.924541775768</v>
      </c>
    </row>
    <row r="16" spans="1:5" s="4" customFormat="1" ht="15.75">
      <c r="A16" s="40">
        <v>2.4</v>
      </c>
      <c r="B16" s="21" t="s">
        <v>25</v>
      </c>
      <c r="C16" s="232">
        <f>D16+E16</f>
        <v>53</v>
      </c>
      <c r="D16" s="157">
        <f>'Own portfolio'!C15</f>
        <v>33</v>
      </c>
      <c r="E16" s="185">
        <f>'Managed portfolio'!C15</f>
        <v>20</v>
      </c>
    </row>
    <row r="17" spans="1:5" s="4" customFormat="1" ht="15.75">
      <c r="A17" s="40">
        <v>2.5</v>
      </c>
      <c r="B17" s="21" t="s">
        <v>26</v>
      </c>
      <c r="C17" s="107">
        <f>C6/C16</f>
        <v>447.92452830188677</v>
      </c>
      <c r="D17" s="108">
        <f>'Own portfolio'!C16</f>
        <v>592.0909090909091</v>
      </c>
      <c r="E17" s="185">
        <f>'Managed portfolio'!C16</f>
        <v>210.05</v>
      </c>
    </row>
    <row r="18" spans="1:5" s="4" customFormat="1" ht="16.5" thickBot="1">
      <c r="A18" s="40">
        <v>2.6</v>
      </c>
      <c r="B18" s="47" t="s">
        <v>27</v>
      </c>
      <c r="C18" s="107">
        <f>C14/C16</f>
        <v>4645625.981132075</v>
      </c>
      <c r="D18" s="108">
        <f>'Own portfolio'!C17</f>
        <v>6015513.2727272725</v>
      </c>
      <c r="E18" s="185">
        <f>'Managed portfolio'!C17</f>
        <v>2385311.95</v>
      </c>
    </row>
    <row r="19" spans="1:5" s="4" customFormat="1" ht="17.25" thickBot="1">
      <c r="A19" s="23">
        <v>3</v>
      </c>
      <c r="B19" s="58" t="s">
        <v>17</v>
      </c>
      <c r="C19" s="105"/>
      <c r="D19" s="83"/>
      <c r="E19" s="83"/>
    </row>
    <row r="20" spans="1:5" s="4" customFormat="1" ht="16.5">
      <c r="A20" s="40">
        <v>3.1</v>
      </c>
      <c r="B20" s="46" t="s">
        <v>18</v>
      </c>
      <c r="C20" s="24">
        <f>D20+E20</f>
        <v>1686</v>
      </c>
      <c r="D20" s="104">
        <f>'Own portfolio'!C19</f>
        <v>1298</v>
      </c>
      <c r="E20" s="153">
        <f>'Managed portfolio'!C19</f>
        <v>388</v>
      </c>
    </row>
    <row r="21" spans="1:5" s="4" customFormat="1" ht="16.5">
      <c r="A21" s="40">
        <v>3.2</v>
      </c>
      <c r="B21" s="21" t="s">
        <v>19</v>
      </c>
      <c r="C21" s="106">
        <f>D21+E21</f>
        <v>31873000</v>
      </c>
      <c r="D21" s="106">
        <f>'Own portfolio'!C20</f>
        <v>24951000</v>
      </c>
      <c r="E21" s="153">
        <f>'Managed portfolio'!C20</f>
        <v>6922000</v>
      </c>
    </row>
    <row r="22" spans="1:5" s="4" customFormat="1" ht="15.75">
      <c r="A22" s="40">
        <v>3.3</v>
      </c>
      <c r="B22" s="21" t="s">
        <v>20</v>
      </c>
      <c r="C22" s="94">
        <f>D22+E22</f>
        <v>36193548</v>
      </c>
      <c r="D22" s="231">
        <f>'Own portfolio'!C21</f>
        <v>29431284</v>
      </c>
      <c r="E22" s="157">
        <f>'Managed portfolio'!C21</f>
        <v>6762264</v>
      </c>
    </row>
    <row r="23" spans="1:5" s="4" customFormat="1" ht="16.5" thickBot="1">
      <c r="A23" s="40">
        <v>3.4</v>
      </c>
      <c r="B23" s="21" t="s">
        <v>21</v>
      </c>
      <c r="C23" s="21">
        <f>D23+E23</f>
        <v>33594163</v>
      </c>
      <c r="D23" s="91">
        <f>'Own portfolio'!C22</f>
        <v>27419117</v>
      </c>
      <c r="E23" s="157">
        <f>'Managed portfolio'!C22</f>
        <v>6175046</v>
      </c>
    </row>
    <row r="24" spans="1:5" s="4" customFormat="1" ht="17.25" thickBot="1">
      <c r="A24" s="23">
        <v>4</v>
      </c>
      <c r="B24" s="58" t="s">
        <v>23</v>
      </c>
      <c r="C24" s="105"/>
      <c r="D24" s="50"/>
      <c r="E24" s="83"/>
    </row>
    <row r="25" spans="1:5" s="4" customFormat="1" ht="16.5">
      <c r="A25" s="40">
        <v>4.1</v>
      </c>
      <c r="B25" s="59" t="s">
        <v>28</v>
      </c>
      <c r="C25" s="110">
        <f>(C48-C43-C44)/C14</f>
        <v>0.014276240864215318</v>
      </c>
      <c r="D25" s="110">
        <f>(D48-D43-D44)/D14</f>
        <v>0.01389699293550799</v>
      </c>
      <c r="E25" s="110">
        <f>(E48-E43-E44)/E14</f>
        <v>0.015854341399664726</v>
      </c>
    </row>
    <row r="26" spans="1:5" s="4" customFormat="1" ht="17.25" thickBot="1">
      <c r="A26" s="40">
        <v>4.2</v>
      </c>
      <c r="B26" s="61" t="s">
        <v>22</v>
      </c>
      <c r="C26" s="110">
        <f>(C14-C48)/C14</f>
        <v>0.9781188656920321</v>
      </c>
      <c r="D26" s="154">
        <f>'Own portfolio'!C26</f>
        <v>0.9777332535033737</v>
      </c>
      <c r="E26" s="110">
        <f>(E14-E48)/E14</f>
        <v>0.9797234487505921</v>
      </c>
    </row>
    <row r="27" spans="1:5" s="4" customFormat="1" ht="17.25" thickBot="1">
      <c r="A27" s="23">
        <v>5</v>
      </c>
      <c r="B27" s="17" t="s">
        <v>39</v>
      </c>
      <c r="C27" s="112"/>
      <c r="D27" s="83"/>
      <c r="E27" s="83"/>
    </row>
    <row r="28" spans="1:5" s="4" customFormat="1" ht="17.25" thickBot="1">
      <c r="A28" s="29" t="s">
        <v>41</v>
      </c>
      <c r="B28" s="85" t="s">
        <v>36</v>
      </c>
      <c r="C28" s="113"/>
      <c r="D28" s="111"/>
      <c r="E28" s="114"/>
    </row>
    <row r="29" spans="1:5" s="4" customFormat="1" ht="15.75">
      <c r="A29" s="43" t="s">
        <v>50</v>
      </c>
      <c r="B29" s="52" t="s">
        <v>14</v>
      </c>
      <c r="C29" s="21">
        <f>D29+E29</f>
        <v>135</v>
      </c>
      <c r="D29" s="84">
        <f>'Own portfolio'!C29</f>
        <v>114</v>
      </c>
      <c r="E29" s="157">
        <f>'Managed portfolio'!C29</f>
        <v>21</v>
      </c>
    </row>
    <row r="30" spans="1:5" s="4" customFormat="1" ht="15.75">
      <c r="A30" s="43" t="s">
        <v>51</v>
      </c>
      <c r="B30" s="53" t="s">
        <v>15</v>
      </c>
      <c r="C30" s="21">
        <f>D30+E30</f>
        <v>115</v>
      </c>
      <c r="D30" s="84">
        <f>'Own portfolio'!C30</f>
        <v>99</v>
      </c>
      <c r="E30" s="157">
        <f>'Managed portfolio'!C30</f>
        <v>16</v>
      </c>
    </row>
    <row r="31" spans="1:5" s="4" customFormat="1" ht="15.75">
      <c r="A31" s="43" t="s">
        <v>52</v>
      </c>
      <c r="B31" s="53" t="s">
        <v>16</v>
      </c>
      <c r="C31" s="21">
        <f>D31+E31</f>
        <v>90</v>
      </c>
      <c r="D31" s="84">
        <f>'Own portfolio'!C31</f>
        <v>78</v>
      </c>
      <c r="E31" s="157">
        <f>'Managed portfolio'!C31</f>
        <v>12</v>
      </c>
    </row>
    <row r="32" spans="1:5" s="4" customFormat="1" ht="15.75">
      <c r="A32" s="43" t="s">
        <v>53</v>
      </c>
      <c r="B32" s="53" t="s">
        <v>154</v>
      </c>
      <c r="C32" s="21">
        <f>D32+E32</f>
        <v>285</v>
      </c>
      <c r="D32" s="84">
        <f>'Own portfolio'!C32</f>
        <v>192</v>
      </c>
      <c r="E32" s="157">
        <f>'Managed portfolio'!C32</f>
        <v>93</v>
      </c>
    </row>
    <row r="33" spans="1:5" s="4" customFormat="1" ht="15.75">
      <c r="A33" s="43" t="s">
        <v>54</v>
      </c>
      <c r="B33" s="53" t="s">
        <v>155</v>
      </c>
      <c r="C33" s="21">
        <f>D33+E33</f>
        <v>81</v>
      </c>
      <c r="D33" s="84">
        <f>'Own portfolio'!C33</f>
        <v>63</v>
      </c>
      <c r="E33" s="157">
        <f>'Managed portfolio'!C33</f>
        <v>18</v>
      </c>
    </row>
    <row r="34" spans="1:5" s="4" customFormat="1" ht="17.25" thickBot="1">
      <c r="A34" s="43" t="s">
        <v>70</v>
      </c>
      <c r="B34" s="54" t="s">
        <v>3</v>
      </c>
      <c r="C34" s="115">
        <f>SUM(C29:C33)</f>
        <v>706</v>
      </c>
      <c r="D34" s="104">
        <f>SUM(D29:D33)</f>
        <v>546</v>
      </c>
      <c r="E34" s="104">
        <f>SUM(E29:E33)</f>
        <v>160</v>
      </c>
    </row>
    <row r="35" spans="1:5" s="4" customFormat="1" ht="17.25" thickBot="1">
      <c r="A35" s="29" t="s">
        <v>42</v>
      </c>
      <c r="B35" s="17" t="s">
        <v>11</v>
      </c>
      <c r="C35" s="112"/>
      <c r="D35" s="83"/>
      <c r="E35" s="83"/>
    </row>
    <row r="36" spans="1:5" s="4" customFormat="1" ht="15.75">
      <c r="A36" s="43" t="s">
        <v>55</v>
      </c>
      <c r="B36" s="53" t="s">
        <v>14</v>
      </c>
      <c r="C36" s="21">
        <f>D36+E36</f>
        <v>174137</v>
      </c>
      <c r="D36" s="84">
        <f>'Own portfolio'!C36</f>
        <v>150265</v>
      </c>
      <c r="E36" s="84">
        <f>'Managed portfolio'!C36</f>
        <v>23872</v>
      </c>
    </row>
    <row r="37" spans="1:5" s="4" customFormat="1" ht="15.75">
      <c r="A37" s="43" t="s">
        <v>56</v>
      </c>
      <c r="B37" s="53" t="s">
        <v>15</v>
      </c>
      <c r="C37" s="21">
        <f>D37+E37</f>
        <v>246010</v>
      </c>
      <c r="D37" s="84">
        <f>'Own portfolio'!C37</f>
        <v>213613</v>
      </c>
      <c r="E37" s="84">
        <f>'Managed portfolio'!C37</f>
        <v>32397</v>
      </c>
    </row>
    <row r="38" spans="1:5" s="4" customFormat="1" ht="15.75">
      <c r="A38" s="43" t="s">
        <v>57</v>
      </c>
      <c r="B38" s="53" t="s">
        <v>16</v>
      </c>
      <c r="C38" s="21">
        <f>D38+E38</f>
        <v>302079</v>
      </c>
      <c r="D38" s="84">
        <f>'Own portfolio'!C38</f>
        <v>266603</v>
      </c>
      <c r="E38" s="84">
        <f>'Managed portfolio'!C38</f>
        <v>35476</v>
      </c>
    </row>
    <row r="39" spans="1:5" s="4" customFormat="1" ht="15.75">
      <c r="A39" s="43" t="s">
        <v>58</v>
      </c>
      <c r="B39" s="53" t="s">
        <v>154</v>
      </c>
      <c r="C39" s="21">
        <f>D39+E39</f>
        <v>1609024</v>
      </c>
      <c r="D39" s="84">
        <f>'Own portfolio'!C39</f>
        <v>1169895</v>
      </c>
      <c r="E39" s="84">
        <f>'Managed portfolio'!C39</f>
        <v>439129</v>
      </c>
    </row>
    <row r="40" spans="1:5" s="4" customFormat="1" ht="16.5" thickBot="1">
      <c r="A40" s="43" t="s">
        <v>59</v>
      </c>
      <c r="B40" s="53" t="s">
        <v>155</v>
      </c>
      <c r="C40" s="21">
        <f>D40+E40</f>
        <v>268135</v>
      </c>
      <c r="D40" s="84">
        <f>'Own portfolio'!C40</f>
        <v>211791</v>
      </c>
      <c r="E40" s="84">
        <f>'Managed portfolio'!C40</f>
        <v>56344</v>
      </c>
    </row>
    <row r="41" spans="1:5" s="4" customFormat="1" ht="17.25" thickBot="1">
      <c r="A41" s="43" t="s">
        <v>71</v>
      </c>
      <c r="B41" s="62" t="s">
        <v>3</v>
      </c>
      <c r="C41" s="115">
        <f>SUM(C36:C40)</f>
        <v>2599385</v>
      </c>
      <c r="D41" s="104">
        <f>SUM(D36:D40)</f>
        <v>2012167</v>
      </c>
      <c r="E41" s="104">
        <f>SUM(E36:E40)</f>
        <v>587218</v>
      </c>
    </row>
    <row r="42" spans="1:5" s="4" customFormat="1" ht="17.25" thickBot="1">
      <c r="A42" s="29" t="s">
        <v>43</v>
      </c>
      <c r="B42" s="17" t="s">
        <v>29</v>
      </c>
      <c r="C42" s="112"/>
      <c r="D42" s="83"/>
      <c r="E42" s="83"/>
    </row>
    <row r="43" spans="1:5" s="4" customFormat="1" ht="15.75">
      <c r="A43" s="43" t="s">
        <v>60</v>
      </c>
      <c r="B43" s="53" t="s">
        <v>14</v>
      </c>
      <c r="C43" s="21">
        <f>D43+E43</f>
        <v>970989</v>
      </c>
      <c r="D43" s="84">
        <f>'Own portfolio'!C43</f>
        <v>851305</v>
      </c>
      <c r="E43" s="157">
        <f>'Managed portfolio'!C43</f>
        <v>119684</v>
      </c>
    </row>
    <row r="44" spans="1:5" s="4" customFormat="1" ht="15.75">
      <c r="A44" s="43" t="s">
        <v>61</v>
      </c>
      <c r="B44" s="53" t="s">
        <v>15</v>
      </c>
      <c r="C44" s="21">
        <f>D44+E44</f>
        <v>901474</v>
      </c>
      <c r="D44" s="84">
        <f>'Own portfolio'!C44</f>
        <v>810191</v>
      </c>
      <c r="E44" s="157">
        <f>'Managed portfolio'!C44</f>
        <v>91283</v>
      </c>
    </row>
    <row r="45" spans="1:5" s="4" customFormat="1" ht="15.75">
      <c r="A45" s="43" t="s">
        <v>62</v>
      </c>
      <c r="B45" s="53" t="s">
        <v>16</v>
      </c>
      <c r="C45" s="21">
        <f>D45+E45</f>
        <v>688531</v>
      </c>
      <c r="D45" s="84">
        <f>'Own portfolio'!C45</f>
        <v>616960</v>
      </c>
      <c r="E45" s="157">
        <f>'Managed portfolio'!C45</f>
        <v>71571</v>
      </c>
    </row>
    <row r="46" spans="1:5" s="4" customFormat="1" ht="15.75">
      <c r="A46" s="43" t="s">
        <v>63</v>
      </c>
      <c r="B46" s="53" t="s">
        <v>154</v>
      </c>
      <c r="C46" s="21">
        <f>D46+E46</f>
        <v>2536454</v>
      </c>
      <c r="D46" s="84">
        <f>'Own portfolio'!C46</f>
        <v>1908018</v>
      </c>
      <c r="E46" s="157">
        <f>'Managed portfolio'!C46</f>
        <v>628436</v>
      </c>
    </row>
    <row r="47" spans="1:5" s="4" customFormat="1" ht="15.75">
      <c r="A47" s="43" t="s">
        <v>64</v>
      </c>
      <c r="B47" s="53" t="s">
        <v>155</v>
      </c>
      <c r="C47" s="21">
        <f>D47+E47</f>
        <v>290085</v>
      </c>
      <c r="D47" s="84">
        <f>'Own portfolio'!C47</f>
        <v>233741</v>
      </c>
      <c r="E47" s="157">
        <f>'Managed portfolio'!C47</f>
        <v>56344</v>
      </c>
    </row>
    <row r="48" spans="1:5" s="4" customFormat="1" ht="17.25" thickBot="1">
      <c r="A48" s="43" t="s">
        <v>72</v>
      </c>
      <c r="B48" s="54" t="s">
        <v>3</v>
      </c>
      <c r="C48" s="115">
        <f>SUM(C43:C47)</f>
        <v>5387533</v>
      </c>
      <c r="D48" s="104">
        <f>SUM(D43:D47)</f>
        <v>4420215</v>
      </c>
      <c r="E48" s="104">
        <f>SUM(E43:E47)</f>
        <v>967318</v>
      </c>
    </row>
    <row r="49" spans="1:5" s="4" customFormat="1" ht="17.25" thickBot="1">
      <c r="A49" s="29" t="s">
        <v>44</v>
      </c>
      <c r="B49" s="17" t="s">
        <v>30</v>
      </c>
      <c r="C49" s="112"/>
      <c r="D49" s="83"/>
      <c r="E49" s="83"/>
    </row>
    <row r="50" spans="1:5" s="4" customFormat="1" ht="15.75">
      <c r="A50" s="43" t="s">
        <v>65</v>
      </c>
      <c r="B50" s="53" t="s">
        <v>14</v>
      </c>
      <c r="C50" s="109">
        <f aca="true" t="shared" si="0" ref="C50:E54">C43/C$14%</f>
        <v>0.39436121728738166</v>
      </c>
      <c r="D50" s="109">
        <f t="shared" si="0"/>
        <v>0.42884322654690926</v>
      </c>
      <c r="E50" s="109">
        <f t="shared" si="0"/>
        <v>0.250877039374242</v>
      </c>
    </row>
    <row r="51" spans="1:5" s="4" customFormat="1" ht="15.75">
      <c r="A51" s="43" t="s">
        <v>66</v>
      </c>
      <c r="B51" s="53" t="s">
        <v>15</v>
      </c>
      <c r="C51" s="109">
        <f t="shared" si="0"/>
        <v>0.36612812708787135</v>
      </c>
      <c r="D51" s="109">
        <f t="shared" si="0"/>
        <v>0.40813212956492323</v>
      </c>
      <c r="E51" s="109">
        <f t="shared" si="0"/>
        <v>0.19134394560007129</v>
      </c>
    </row>
    <row r="52" spans="1:5" s="4" customFormat="1" ht="15.75">
      <c r="A52" s="43" t="s">
        <v>67</v>
      </c>
      <c r="B52" s="53" t="s">
        <v>16</v>
      </c>
      <c r="C52" s="109">
        <f t="shared" si="0"/>
        <v>0.27964263580750987</v>
      </c>
      <c r="D52" s="109">
        <f t="shared" si="0"/>
        <v>0.31079239174018847</v>
      </c>
      <c r="E52" s="109">
        <f t="shared" si="0"/>
        <v>0.1500244024686163</v>
      </c>
    </row>
    <row r="53" spans="1:5" s="4" customFormat="1" ht="15.75">
      <c r="A53" s="43" t="s">
        <v>68</v>
      </c>
      <c r="B53" s="53" t="s">
        <v>154</v>
      </c>
      <c r="C53" s="109">
        <f t="shared" si="0"/>
        <v>1.0301652099389884</v>
      </c>
      <c r="D53" s="109">
        <f t="shared" si="0"/>
        <v>0.9611603308210109</v>
      </c>
      <c r="E53" s="109">
        <f t="shared" si="0"/>
        <v>1.3173035920941074</v>
      </c>
    </row>
    <row r="54" spans="1:5" s="4" customFormat="1" ht="16.5" thickBot="1">
      <c r="A54" s="43" t="s">
        <v>69</v>
      </c>
      <c r="B54" s="53" t="s">
        <v>155</v>
      </c>
      <c r="C54" s="109">
        <f t="shared" si="0"/>
        <v>0.1178162406750335</v>
      </c>
      <c r="D54" s="109">
        <f t="shared" si="0"/>
        <v>0.11774657098959963</v>
      </c>
      <c r="E54" s="109">
        <f t="shared" si="0"/>
        <v>0.11810614540374897</v>
      </c>
    </row>
    <row r="55" spans="1:5" s="4" customFormat="1" ht="17.25" thickBot="1">
      <c r="A55" s="23">
        <v>6</v>
      </c>
      <c r="B55" s="17" t="s">
        <v>40</v>
      </c>
      <c r="C55" s="112"/>
      <c r="D55" s="83"/>
      <c r="E55" s="83"/>
    </row>
    <row r="56" spans="1:5" s="4" customFormat="1" ht="15.75">
      <c r="A56" s="42" t="s">
        <v>73</v>
      </c>
      <c r="B56" s="52" t="s">
        <v>32</v>
      </c>
      <c r="C56" s="94">
        <f>D56+E56</f>
        <v>3427</v>
      </c>
      <c r="D56" s="84">
        <f>'Own portfolio'!C56</f>
        <v>2092</v>
      </c>
      <c r="E56" s="157">
        <f>'Managed portfolio'!C56</f>
        <v>1335</v>
      </c>
    </row>
    <row r="57" spans="1:5" s="4" customFormat="1" ht="16.5" thickBot="1">
      <c r="A57" s="42" t="s">
        <v>74</v>
      </c>
      <c r="B57" s="55" t="s">
        <v>19</v>
      </c>
      <c r="C57" s="94">
        <f>D57+E57</f>
        <v>66129000</v>
      </c>
      <c r="D57" s="84">
        <f>'Own portfolio'!C57</f>
        <v>40550000</v>
      </c>
      <c r="E57" s="185">
        <f>'Managed portfolio'!C57</f>
        <v>25579000</v>
      </c>
    </row>
    <row r="58" spans="1:5" s="4" customFormat="1" ht="17.25" thickBot="1">
      <c r="A58" s="23">
        <v>7</v>
      </c>
      <c r="B58" s="17" t="s">
        <v>143</v>
      </c>
      <c r="C58" s="112"/>
      <c r="D58" s="83"/>
      <c r="E58" s="83"/>
    </row>
    <row r="59" spans="1:5" s="4" customFormat="1" ht="15.75">
      <c r="A59" s="43">
        <v>7.1</v>
      </c>
      <c r="B59" s="52" t="s">
        <v>48</v>
      </c>
      <c r="C59" s="107">
        <f>D59+E59</f>
        <v>93925441</v>
      </c>
      <c r="D59" s="108">
        <f>'Own portfolio'!C59</f>
        <v>76271327</v>
      </c>
      <c r="E59" s="185">
        <f>'Managed portfolio'!C59</f>
        <v>17654114</v>
      </c>
    </row>
    <row r="60" spans="1:5" s="4" customFormat="1" ht="15.75">
      <c r="A60" s="43">
        <v>7.2</v>
      </c>
      <c r="B60" s="53" t="s">
        <v>49</v>
      </c>
      <c r="C60" s="107">
        <f>D60+E60</f>
        <v>152292736</v>
      </c>
      <c r="D60" s="108">
        <f>'Own portfolio'!C60</f>
        <v>122240611</v>
      </c>
      <c r="E60" s="185">
        <f>'Managed portfolio'!C60</f>
        <v>30052125</v>
      </c>
    </row>
    <row r="61" spans="1:5" s="4" customFormat="1" ht="15.75">
      <c r="A61" s="43">
        <v>7.3</v>
      </c>
      <c r="B61" s="56" t="s">
        <v>46</v>
      </c>
      <c r="C61" s="107">
        <f>D61+E61</f>
        <v>10716</v>
      </c>
      <c r="D61" s="108">
        <f>'Own portfolio'!C61</f>
        <v>8945</v>
      </c>
      <c r="E61" s="185">
        <f>'Managed portfolio'!C61</f>
        <v>1771</v>
      </c>
    </row>
    <row r="62" spans="1:5" s="4" customFormat="1" ht="15.75">
      <c r="A62" s="43">
        <v>7.4</v>
      </c>
      <c r="B62" s="63" t="s">
        <v>47</v>
      </c>
      <c r="C62" s="107">
        <f>D62+E62</f>
        <v>13024</v>
      </c>
      <c r="D62" s="108">
        <f>'Own portfolio'!C62</f>
        <v>10594</v>
      </c>
      <c r="E62" s="185">
        <f>'Managed portfolio'!C62</f>
        <v>2430</v>
      </c>
    </row>
    <row r="63" spans="1:5" s="4" customFormat="1" ht="15.75">
      <c r="A63" s="43">
        <v>7.5</v>
      </c>
      <c r="B63" s="56" t="s">
        <v>138</v>
      </c>
      <c r="C63" s="107">
        <f>SUM(D63:E63)</f>
        <v>23391</v>
      </c>
      <c r="D63" s="108">
        <f>'Own portfolio'!C63</f>
        <v>19192</v>
      </c>
      <c r="E63" s="185">
        <f>'Managed portfolio'!C63</f>
        <v>4199</v>
      </c>
    </row>
    <row r="64" spans="1:5" s="4" customFormat="1" ht="15.75">
      <c r="A64" s="43">
        <v>7.6</v>
      </c>
      <c r="B64" s="56" t="s">
        <v>139</v>
      </c>
      <c r="C64" s="107">
        <f aca="true" t="shared" si="1" ref="C64:C70">SUM(D64:E64)</f>
        <v>2</v>
      </c>
      <c r="D64" s="108">
        <f>'Own portfolio'!C64</f>
        <v>0</v>
      </c>
      <c r="E64" s="185">
        <f>'Managed portfolio'!C64</f>
        <v>2</v>
      </c>
    </row>
    <row r="65" spans="1:5" s="4" customFormat="1" ht="15.75">
      <c r="A65" s="43">
        <v>7.7</v>
      </c>
      <c r="B65" s="56" t="s">
        <v>140</v>
      </c>
      <c r="C65" s="107">
        <f t="shared" si="1"/>
        <v>231</v>
      </c>
      <c r="D65" s="108">
        <f>'Own portfolio'!C65</f>
        <v>231</v>
      </c>
      <c r="E65" s="185">
        <f>'Managed portfolio'!C65</f>
        <v>0</v>
      </c>
    </row>
    <row r="66" spans="1:5" s="4" customFormat="1" ht="15.75">
      <c r="A66" s="43">
        <v>7.8</v>
      </c>
      <c r="B66" s="56" t="s">
        <v>141</v>
      </c>
      <c r="C66" s="107">
        <f t="shared" si="1"/>
        <v>116</v>
      </c>
      <c r="D66" s="108">
        <f>'Own portfolio'!C66</f>
        <v>116</v>
      </c>
      <c r="E66" s="185">
        <f>'Managed portfolio'!C66</f>
        <v>0</v>
      </c>
    </row>
    <row r="67" spans="1:5" s="4" customFormat="1" ht="15.75">
      <c r="A67" s="43">
        <v>7.9</v>
      </c>
      <c r="B67" s="56" t="s">
        <v>135</v>
      </c>
      <c r="C67" s="107">
        <f t="shared" si="1"/>
        <v>241604707</v>
      </c>
      <c r="D67" s="108">
        <f>'Own portfolio'!C67</f>
        <v>193901853</v>
      </c>
      <c r="E67" s="185">
        <f>'Managed portfolio'!C67</f>
        <v>47702854</v>
      </c>
    </row>
    <row r="68" spans="1:5" s="4" customFormat="1" ht="15.75">
      <c r="A68" s="222" t="s">
        <v>144</v>
      </c>
      <c r="B68" s="56" t="s">
        <v>136</v>
      </c>
      <c r="C68" s="107">
        <f t="shared" si="1"/>
        <v>3385</v>
      </c>
      <c r="D68" s="108">
        <f>'Own portfolio'!C68</f>
        <v>0</v>
      </c>
      <c r="E68" s="185">
        <f>'Managed portfolio'!C68</f>
        <v>3385</v>
      </c>
    </row>
    <row r="69" spans="1:5" s="4" customFormat="1" ht="15.75">
      <c r="A69" s="43">
        <v>7.11</v>
      </c>
      <c r="B69" s="56" t="s">
        <v>137</v>
      </c>
      <c r="C69" s="107">
        <f t="shared" si="1"/>
        <v>2012433</v>
      </c>
      <c r="D69" s="108">
        <f>'Own portfolio'!C69</f>
        <v>2012433</v>
      </c>
      <c r="E69" s="185">
        <f>'Managed portfolio'!C69</f>
        <v>0</v>
      </c>
    </row>
    <row r="70" spans="1:5" s="4" customFormat="1" ht="16.5" thickBot="1">
      <c r="A70" s="43">
        <v>7.12</v>
      </c>
      <c r="B70" s="56" t="s">
        <v>142</v>
      </c>
      <c r="C70" s="107">
        <f t="shared" si="1"/>
        <v>2597652</v>
      </c>
      <c r="D70" s="108">
        <f>'Own portfolio'!C70</f>
        <v>2597652</v>
      </c>
      <c r="E70" s="185">
        <f>'Managed portfolio'!C70</f>
        <v>0</v>
      </c>
    </row>
    <row r="71" spans="1:5" s="4" customFormat="1" ht="16.5">
      <c r="A71" s="81">
        <v>8</v>
      </c>
      <c r="B71" s="96" t="s">
        <v>24</v>
      </c>
      <c r="C71" s="116" t="s">
        <v>96</v>
      </c>
      <c r="D71" s="117"/>
      <c r="E71" s="118"/>
    </row>
    <row r="72" spans="1:5" ht="16.5">
      <c r="A72" s="68">
        <v>8.1</v>
      </c>
      <c r="B72" s="56" t="s">
        <v>114</v>
      </c>
      <c r="C72" s="106">
        <v>16666668</v>
      </c>
      <c r="D72" s="119"/>
      <c r="E72" s="119"/>
    </row>
    <row r="73" spans="1:5" ht="16.5">
      <c r="A73" s="68">
        <v>8.2</v>
      </c>
      <c r="B73" s="56" t="s">
        <v>108</v>
      </c>
      <c r="C73" s="106">
        <v>19000000</v>
      </c>
      <c r="D73" s="119"/>
      <c r="E73" s="119"/>
    </row>
    <row r="74" spans="1:5" ht="16.5">
      <c r="A74" s="68">
        <v>8.3</v>
      </c>
      <c r="B74" s="56" t="s">
        <v>113</v>
      </c>
      <c r="C74" s="106">
        <v>8683455</v>
      </c>
      <c r="D74" s="119" t="s">
        <v>150</v>
      </c>
      <c r="E74" s="119"/>
    </row>
    <row r="75" spans="1:5" ht="16.5">
      <c r="A75" s="68">
        <v>8.4</v>
      </c>
      <c r="B75" s="56" t="s">
        <v>90</v>
      </c>
      <c r="C75" s="106">
        <v>1250000</v>
      </c>
      <c r="D75" s="119" t="s">
        <v>150</v>
      </c>
      <c r="E75" s="119"/>
    </row>
    <row r="76" spans="1:5" ht="16.5">
      <c r="A76" s="68">
        <v>8.5</v>
      </c>
      <c r="B76" s="56" t="s">
        <v>111</v>
      </c>
      <c r="C76" s="106">
        <v>64552139</v>
      </c>
      <c r="D76" s="119"/>
      <c r="E76" s="119"/>
    </row>
    <row r="77" spans="1:5" ht="16.5">
      <c r="A77" s="68">
        <v>8.6</v>
      </c>
      <c r="B77" s="56" t="s">
        <v>110</v>
      </c>
      <c r="C77" s="106">
        <v>20625004</v>
      </c>
      <c r="D77" s="119" t="s">
        <v>150</v>
      </c>
      <c r="E77" s="119"/>
    </row>
    <row r="78" spans="1:5" ht="16.5">
      <c r="A78" s="68">
        <v>8.7</v>
      </c>
      <c r="B78" s="56" t="s">
        <v>118</v>
      </c>
      <c r="C78" s="106">
        <v>35231391</v>
      </c>
      <c r="D78" s="119"/>
      <c r="E78" s="119"/>
    </row>
    <row r="79" spans="1:5" ht="16.5">
      <c r="A79" s="68">
        <v>8.8</v>
      </c>
      <c r="B79" s="56" t="s">
        <v>112</v>
      </c>
      <c r="C79" s="106">
        <v>1758898</v>
      </c>
      <c r="D79" s="119"/>
      <c r="E79" s="119"/>
    </row>
    <row r="80" spans="1:5" ht="16.5">
      <c r="A80" s="218">
        <v>8.9</v>
      </c>
      <c r="B80" s="56" t="s">
        <v>133</v>
      </c>
      <c r="C80" s="106">
        <v>3401112</v>
      </c>
      <c r="D80" s="119"/>
      <c r="E80" s="119"/>
    </row>
    <row r="81" spans="1:5" ht="17.25" thickBot="1">
      <c r="A81" s="236"/>
      <c r="B81" s="237" t="s">
        <v>153</v>
      </c>
      <c r="C81" s="300">
        <v>10000000</v>
      </c>
      <c r="D81" s="119"/>
      <c r="E81" s="119"/>
    </row>
    <row r="82" spans="2:5" ht="16.5">
      <c r="B82" s="96" t="s">
        <v>3</v>
      </c>
      <c r="C82" s="96">
        <f>SUM(C72:C81)</f>
        <v>181168667</v>
      </c>
      <c r="D82" s="198"/>
      <c r="E82" s="234"/>
    </row>
  </sheetData>
  <sheetProtection/>
  <mergeCells count="1">
    <mergeCell ref="A1:E1"/>
  </mergeCells>
  <printOptions horizontalCentered="1" verticalCentered="1"/>
  <pageMargins left="0" right="0" top="0" bottom="0" header="0.511811023622047" footer="0"/>
  <pageSetup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70"/>
  <sheetViews>
    <sheetView view="pageBreakPreview" zoomScale="90" zoomScaleNormal="80" zoomScaleSheetLayoutView="90" zoomScalePageLayoutView="81" workbookViewId="0" topLeftCell="A1">
      <pane xSplit="3" ySplit="5" topLeftCell="F6" activePane="bottomRight" state="frozen"/>
      <selection pane="topLeft" activeCell="D14" activeCellId="1" sqref="D14 D14"/>
      <selection pane="topRight" activeCell="D14" activeCellId="1" sqref="D14 D14"/>
      <selection pane="bottomLeft" activeCell="D14" activeCellId="1" sqref="D14 D14"/>
      <selection pane="bottomRight" activeCell="B1" sqref="B1:G1"/>
    </sheetView>
  </sheetViews>
  <sheetFormatPr defaultColWidth="9.140625" defaultRowHeight="12.75"/>
  <cols>
    <col min="1" max="1" width="10.57421875" style="9" bestFit="1" customWidth="1"/>
    <col min="2" max="2" width="55.140625" style="3" bestFit="1" customWidth="1"/>
    <col min="3" max="3" width="14.28125" style="3" bestFit="1" customWidth="1"/>
    <col min="4" max="4" width="13.8515625" style="3" bestFit="1" customWidth="1"/>
    <col min="5" max="5" width="12.8515625" style="3" customWidth="1"/>
    <col min="6" max="6" width="12.8515625" style="3" bestFit="1" customWidth="1"/>
    <col min="7" max="7" width="12.28125" style="3" bestFit="1" customWidth="1"/>
    <col min="8" max="8" width="12.8515625" style="3" bestFit="1" customWidth="1"/>
    <col min="9" max="9" width="15.8515625" style="3" bestFit="1" customWidth="1"/>
    <col min="10" max="10" width="11.00390625" style="3" customWidth="1"/>
    <col min="11" max="12" width="12.8515625" style="3" bestFit="1" customWidth="1"/>
    <col min="13" max="13" width="15.00390625" style="3" bestFit="1" customWidth="1"/>
    <col min="14" max="14" width="13.57421875" style="3" customWidth="1"/>
    <col min="15" max="15" width="12.57421875" style="3" bestFit="1" customWidth="1"/>
    <col min="16" max="16" width="12.421875" style="3" bestFit="1" customWidth="1"/>
    <col min="17" max="17" width="14.8515625" style="3" bestFit="1" customWidth="1"/>
    <col min="18" max="18" width="14.28125" style="3" bestFit="1" customWidth="1"/>
    <col min="19" max="19" width="12.00390625" style="3" customWidth="1"/>
    <col min="20" max="20" width="17.28125" style="3" bestFit="1" customWidth="1"/>
    <col min="21" max="21" width="11.421875" style="3" bestFit="1" customWidth="1"/>
    <col min="22" max="22" width="15.421875" style="3" bestFit="1" customWidth="1"/>
    <col min="23" max="23" width="11.7109375" style="3" bestFit="1" customWidth="1"/>
    <col min="24" max="24" width="12.28125" style="3" bestFit="1" customWidth="1"/>
    <col min="25" max="25" width="16.57421875" style="3" bestFit="1" customWidth="1"/>
    <col min="26" max="16384" width="9.140625" style="3" customWidth="1"/>
  </cols>
  <sheetData>
    <row r="1" spans="1:24" ht="18.75">
      <c r="A1" s="172"/>
      <c r="B1" s="314" t="s">
        <v>107</v>
      </c>
      <c r="C1" s="314"/>
      <c r="D1" s="314"/>
      <c r="E1" s="314"/>
      <c r="F1" s="314"/>
      <c r="G1" s="314"/>
      <c r="H1" s="172"/>
      <c r="I1" s="172"/>
      <c r="J1" s="172"/>
      <c r="K1" s="172"/>
      <c r="L1" s="172"/>
      <c r="M1" s="97"/>
      <c r="Q1" s="97"/>
      <c r="R1" s="97"/>
      <c r="S1" s="97"/>
      <c r="X1" s="97"/>
    </row>
    <row r="2" spans="1:37" ht="19.5" thickBot="1">
      <c r="A2" s="35"/>
      <c r="B2" s="36" t="s">
        <v>86</v>
      </c>
      <c r="C2" s="34">
        <f>Prayas!C2</f>
        <v>42857</v>
      </c>
      <c r="D2" s="14"/>
      <c r="E2" s="14"/>
      <c r="F2" s="182"/>
      <c r="G2" s="182"/>
      <c r="H2" s="14"/>
      <c r="I2" s="14"/>
      <c r="J2" s="14"/>
      <c r="K2" s="14"/>
      <c r="L2" s="14"/>
      <c r="M2" s="97"/>
      <c r="N2" s="97"/>
      <c r="O2" s="97"/>
      <c r="P2" s="97"/>
      <c r="Q2" s="97"/>
      <c r="R2" s="97"/>
      <c r="S2" s="97"/>
      <c r="T2" s="183"/>
      <c r="U2" s="183"/>
      <c r="V2" s="183"/>
      <c r="W2" s="183"/>
      <c r="X2" s="97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</row>
    <row r="3" spans="1:25" s="4" customFormat="1" ht="17.25" thickBot="1">
      <c r="A3" s="37" t="s">
        <v>0</v>
      </c>
      <c r="B3" s="44" t="s">
        <v>77</v>
      </c>
      <c r="C3" s="199" t="s">
        <v>115</v>
      </c>
      <c r="D3" s="295" t="s">
        <v>151</v>
      </c>
      <c r="E3" s="315" t="s">
        <v>75</v>
      </c>
      <c r="F3" s="316"/>
      <c r="G3" s="316"/>
      <c r="H3" s="317"/>
      <c r="I3" s="318" t="s">
        <v>83</v>
      </c>
      <c r="J3" s="319"/>
      <c r="K3" s="306" t="s">
        <v>78</v>
      </c>
      <c r="L3" s="307"/>
      <c r="M3" s="308"/>
      <c r="N3" s="320" t="s">
        <v>102</v>
      </c>
      <c r="O3" s="321"/>
      <c r="P3" s="309" t="s">
        <v>81</v>
      </c>
      <c r="Q3" s="310"/>
      <c r="R3" s="310"/>
      <c r="S3" s="311"/>
      <c r="T3" s="312" t="s">
        <v>125</v>
      </c>
      <c r="U3" s="313"/>
      <c r="V3" s="214" t="s">
        <v>127</v>
      </c>
      <c r="W3" s="216" t="s">
        <v>103</v>
      </c>
      <c r="X3" s="312" t="s">
        <v>126</v>
      </c>
      <c r="Y3" s="313"/>
    </row>
    <row r="4" spans="1:25" s="4" customFormat="1" ht="17.25" thickBot="1">
      <c r="A4" s="38"/>
      <c r="B4" s="20" t="s">
        <v>76</v>
      </c>
      <c r="C4" s="199" t="s">
        <v>134</v>
      </c>
      <c r="D4" s="233" t="s">
        <v>152</v>
      </c>
      <c r="E4" s="99" t="s">
        <v>148</v>
      </c>
      <c r="F4" s="99" t="s">
        <v>101</v>
      </c>
      <c r="G4" s="99" t="s">
        <v>106</v>
      </c>
      <c r="H4" s="99" t="s">
        <v>149</v>
      </c>
      <c r="I4" s="229" t="s">
        <v>99</v>
      </c>
      <c r="J4" s="230" t="s">
        <v>100</v>
      </c>
      <c r="K4" s="226" t="s">
        <v>79</v>
      </c>
      <c r="L4" s="227" t="s">
        <v>80</v>
      </c>
      <c r="M4" s="226" t="s">
        <v>121</v>
      </c>
      <c r="N4" s="228" t="s">
        <v>102</v>
      </c>
      <c r="O4" s="228" t="s">
        <v>132</v>
      </c>
      <c r="P4" s="225" t="s">
        <v>120</v>
      </c>
      <c r="Q4" s="225" t="s">
        <v>117</v>
      </c>
      <c r="R4" s="225" t="s">
        <v>82</v>
      </c>
      <c r="S4" s="225" t="s">
        <v>119</v>
      </c>
      <c r="T4" s="213" t="s">
        <v>124</v>
      </c>
      <c r="U4" s="213" t="s">
        <v>116</v>
      </c>
      <c r="V4" s="215" t="s">
        <v>123</v>
      </c>
      <c r="W4" s="217" t="s">
        <v>104</v>
      </c>
      <c r="X4" s="213" t="s">
        <v>89</v>
      </c>
      <c r="Y4" s="213" t="s">
        <v>145</v>
      </c>
    </row>
    <row r="5" spans="1:25" s="4" customFormat="1" ht="17.25" thickBot="1">
      <c r="A5" s="23">
        <v>1</v>
      </c>
      <c r="B5" s="45" t="s">
        <v>1</v>
      </c>
      <c r="C5" s="126"/>
      <c r="D5" s="74"/>
      <c r="E5" s="26"/>
      <c r="F5" s="219"/>
      <c r="G5" s="220"/>
      <c r="H5" s="26"/>
      <c r="I5" s="26"/>
      <c r="J5" s="219"/>
      <c r="K5" s="26"/>
      <c r="L5" s="26"/>
      <c r="M5" s="26"/>
      <c r="N5" s="27"/>
      <c r="O5" s="26"/>
      <c r="P5" s="219"/>
      <c r="Q5" s="26"/>
      <c r="R5" s="26"/>
      <c r="S5" s="26"/>
      <c r="T5" s="219"/>
      <c r="U5" s="219"/>
      <c r="V5" s="219"/>
      <c r="W5" s="220"/>
      <c r="X5" s="220"/>
      <c r="Y5" s="26"/>
    </row>
    <row r="6" spans="1:25" s="4" customFormat="1" ht="16.5">
      <c r="A6" s="39">
        <v>1.1</v>
      </c>
      <c r="B6" s="46" t="s">
        <v>2</v>
      </c>
      <c r="C6" s="150">
        <f>SUM(D6:Y6)</f>
        <v>19539</v>
      </c>
      <c r="D6" s="296">
        <f aca="true" t="shared" si="0" ref="D6:Y6">SUM(D7:D10)</f>
        <v>576</v>
      </c>
      <c r="E6" s="296">
        <f t="shared" si="0"/>
        <v>1417</v>
      </c>
      <c r="F6" s="18">
        <f t="shared" si="0"/>
        <v>953</v>
      </c>
      <c r="G6" s="18">
        <f t="shared" si="0"/>
        <v>1382</v>
      </c>
      <c r="H6" s="75">
        <f t="shared" si="0"/>
        <v>944</v>
      </c>
      <c r="I6" s="18">
        <f t="shared" si="0"/>
        <v>15</v>
      </c>
      <c r="J6" s="194">
        <f t="shared" si="0"/>
        <v>366</v>
      </c>
      <c r="K6" s="197">
        <f t="shared" si="0"/>
        <v>938</v>
      </c>
      <c r="L6" s="197">
        <f t="shared" si="0"/>
        <v>506</v>
      </c>
      <c r="M6" s="165">
        <f t="shared" si="0"/>
        <v>1178</v>
      </c>
      <c r="N6" s="167">
        <f t="shared" si="0"/>
        <v>1235</v>
      </c>
      <c r="O6" s="167">
        <f t="shared" si="0"/>
        <v>431</v>
      </c>
      <c r="P6" s="167">
        <f t="shared" si="0"/>
        <v>547</v>
      </c>
      <c r="Q6" s="197">
        <f t="shared" si="0"/>
        <v>972</v>
      </c>
      <c r="R6" s="197">
        <f t="shared" si="0"/>
        <v>930</v>
      </c>
      <c r="S6" s="197">
        <f t="shared" si="0"/>
        <v>1334</v>
      </c>
      <c r="T6" s="197">
        <f t="shared" si="0"/>
        <v>1249</v>
      </c>
      <c r="U6" s="197">
        <f t="shared" si="0"/>
        <v>937</v>
      </c>
      <c r="V6" s="18">
        <f t="shared" si="0"/>
        <v>799</v>
      </c>
      <c r="W6" s="18">
        <f t="shared" si="0"/>
        <v>829</v>
      </c>
      <c r="X6" s="18">
        <f t="shared" si="0"/>
        <v>1153</v>
      </c>
      <c r="Y6" s="18">
        <f t="shared" si="0"/>
        <v>848</v>
      </c>
    </row>
    <row r="7" spans="1:25" s="4" customFormat="1" ht="15.75">
      <c r="A7" s="40">
        <v>1.2</v>
      </c>
      <c r="B7" s="94" t="s">
        <v>4</v>
      </c>
      <c r="C7" s="124">
        <f>SUM(D7:Y7)</f>
        <v>8958</v>
      </c>
      <c r="D7" s="82">
        <v>302</v>
      </c>
      <c r="E7" s="82">
        <v>364</v>
      </c>
      <c r="F7" s="8">
        <v>178</v>
      </c>
      <c r="G7" s="8">
        <v>695</v>
      </c>
      <c r="H7" s="73">
        <v>194</v>
      </c>
      <c r="I7" s="8">
        <v>15</v>
      </c>
      <c r="J7" s="72">
        <v>287</v>
      </c>
      <c r="K7" s="10">
        <v>234</v>
      </c>
      <c r="L7" s="10">
        <v>156</v>
      </c>
      <c r="M7" s="90">
        <v>386</v>
      </c>
      <c r="N7" s="80">
        <v>864</v>
      </c>
      <c r="O7" s="178">
        <v>431</v>
      </c>
      <c r="P7" s="178">
        <v>171</v>
      </c>
      <c r="Q7" s="10">
        <v>268</v>
      </c>
      <c r="R7" s="10">
        <v>344</v>
      </c>
      <c r="S7" s="10">
        <v>310</v>
      </c>
      <c r="T7" s="10">
        <v>616</v>
      </c>
      <c r="U7" s="10">
        <v>580</v>
      </c>
      <c r="V7" s="8">
        <v>614</v>
      </c>
      <c r="W7" s="131">
        <v>577</v>
      </c>
      <c r="X7" s="8">
        <v>524</v>
      </c>
      <c r="Y7" s="175">
        <v>848</v>
      </c>
    </row>
    <row r="8" spans="1:25" s="4" customFormat="1" ht="15.75">
      <c r="A8" s="40">
        <v>1.3</v>
      </c>
      <c r="B8" s="94" t="s">
        <v>5</v>
      </c>
      <c r="C8" s="124">
        <f>SUM(D8:Y8)</f>
        <v>5006</v>
      </c>
      <c r="D8" s="82">
        <v>190</v>
      </c>
      <c r="E8" s="82">
        <v>448</v>
      </c>
      <c r="F8" s="8">
        <v>184</v>
      </c>
      <c r="G8" s="8">
        <v>687</v>
      </c>
      <c r="H8" s="73">
        <v>172</v>
      </c>
      <c r="I8" s="8">
        <v>0</v>
      </c>
      <c r="J8" s="72">
        <v>79</v>
      </c>
      <c r="K8" s="10">
        <v>210</v>
      </c>
      <c r="L8" s="10">
        <v>97</v>
      </c>
      <c r="M8" s="90">
        <v>311</v>
      </c>
      <c r="N8" s="80">
        <v>368</v>
      </c>
      <c r="O8" s="80">
        <v>0</v>
      </c>
      <c r="P8" s="80">
        <v>153</v>
      </c>
      <c r="Q8" s="10">
        <v>200</v>
      </c>
      <c r="R8" s="10">
        <v>229</v>
      </c>
      <c r="S8" s="10">
        <v>240</v>
      </c>
      <c r="T8" s="10">
        <v>374</v>
      </c>
      <c r="U8" s="10">
        <v>135</v>
      </c>
      <c r="V8" s="8">
        <v>185</v>
      </c>
      <c r="W8" s="131">
        <v>252</v>
      </c>
      <c r="X8" s="8">
        <v>492</v>
      </c>
      <c r="Y8" s="175">
        <v>0</v>
      </c>
    </row>
    <row r="9" spans="1:25" s="4" customFormat="1" ht="15.75">
      <c r="A9" s="40">
        <v>1.4</v>
      </c>
      <c r="B9" s="94" t="s">
        <v>6</v>
      </c>
      <c r="C9" s="124">
        <f>SUM(D9:Y9)</f>
        <v>1754</v>
      </c>
      <c r="D9" s="82">
        <v>49</v>
      </c>
      <c r="E9" s="82">
        <v>161</v>
      </c>
      <c r="F9" s="8">
        <v>104</v>
      </c>
      <c r="G9" s="8">
        <v>0</v>
      </c>
      <c r="H9" s="73">
        <v>138</v>
      </c>
      <c r="I9" s="8">
        <v>0</v>
      </c>
      <c r="J9" s="72">
        <v>0</v>
      </c>
      <c r="K9" s="10">
        <v>122</v>
      </c>
      <c r="L9" s="10">
        <v>72</v>
      </c>
      <c r="M9" s="90">
        <v>173</v>
      </c>
      <c r="N9" s="80">
        <v>1</v>
      </c>
      <c r="O9" s="80">
        <v>0</v>
      </c>
      <c r="P9" s="80">
        <v>167</v>
      </c>
      <c r="Q9" s="10">
        <v>112</v>
      </c>
      <c r="R9" s="10">
        <v>103</v>
      </c>
      <c r="S9" s="10">
        <v>188</v>
      </c>
      <c r="T9" s="10">
        <v>171</v>
      </c>
      <c r="U9" s="10">
        <v>110</v>
      </c>
      <c r="V9" s="8">
        <v>0</v>
      </c>
      <c r="W9" s="131">
        <v>0</v>
      </c>
      <c r="X9" s="8">
        <v>83</v>
      </c>
      <c r="Y9" s="175">
        <v>0</v>
      </c>
    </row>
    <row r="10" spans="1:25" s="4" customFormat="1" ht="16.5" thickBot="1">
      <c r="A10" s="40">
        <v>1.5</v>
      </c>
      <c r="B10" s="94" t="s">
        <v>7</v>
      </c>
      <c r="C10" s="124">
        <f>SUM(D10:Y10)</f>
        <v>3821</v>
      </c>
      <c r="D10" s="82">
        <v>35</v>
      </c>
      <c r="E10" s="82">
        <v>444</v>
      </c>
      <c r="F10" s="8">
        <v>487</v>
      </c>
      <c r="G10" s="8">
        <v>0</v>
      </c>
      <c r="H10" s="73">
        <v>440</v>
      </c>
      <c r="I10" s="8">
        <v>0</v>
      </c>
      <c r="J10" s="72">
        <v>0</v>
      </c>
      <c r="K10" s="10">
        <v>372</v>
      </c>
      <c r="L10" s="10">
        <v>181</v>
      </c>
      <c r="M10" s="90">
        <v>308</v>
      </c>
      <c r="N10" s="80">
        <v>2</v>
      </c>
      <c r="O10" s="80">
        <v>0</v>
      </c>
      <c r="P10" s="80">
        <v>56</v>
      </c>
      <c r="Q10" s="10">
        <v>392</v>
      </c>
      <c r="R10" s="10">
        <v>254</v>
      </c>
      <c r="S10" s="10">
        <v>596</v>
      </c>
      <c r="T10" s="10">
        <v>88</v>
      </c>
      <c r="U10" s="10">
        <v>112</v>
      </c>
      <c r="V10" s="8">
        <v>0</v>
      </c>
      <c r="W10" s="131">
        <v>0</v>
      </c>
      <c r="X10" s="8">
        <v>54</v>
      </c>
      <c r="Y10" s="8">
        <v>0</v>
      </c>
    </row>
    <row r="11" spans="1:25" s="4" customFormat="1" ht="17.25" thickBot="1">
      <c r="A11" s="23">
        <v>2</v>
      </c>
      <c r="B11" s="45" t="s">
        <v>9</v>
      </c>
      <c r="C11" s="127"/>
      <c r="D11" s="74"/>
      <c r="E11" s="74"/>
      <c r="F11" s="27"/>
      <c r="G11" s="27"/>
      <c r="H11" s="74"/>
      <c r="I11" s="26"/>
      <c r="J11" s="26"/>
      <c r="K11" s="159"/>
      <c r="L11" s="159"/>
      <c r="M11" s="159"/>
      <c r="N11" s="27"/>
      <c r="O11" s="27"/>
      <c r="P11" s="27"/>
      <c r="Q11" s="159"/>
      <c r="R11" s="159"/>
      <c r="S11" s="159"/>
      <c r="T11" s="159"/>
      <c r="U11" s="159"/>
      <c r="V11" s="159"/>
      <c r="W11" s="159"/>
      <c r="X11" s="159"/>
      <c r="Y11" s="27"/>
    </row>
    <row r="12" spans="1:25" s="120" customFormat="1" ht="15.75" customHeight="1">
      <c r="A12" s="39">
        <v>2.1</v>
      </c>
      <c r="B12" s="48" t="s">
        <v>10</v>
      </c>
      <c r="C12" s="150">
        <f>SUM(D12:Y12)</f>
        <v>19539</v>
      </c>
      <c r="D12" s="121">
        <f aca="true" t="shared" si="1" ref="D12:Y12">D6</f>
        <v>576</v>
      </c>
      <c r="E12" s="121">
        <f t="shared" si="1"/>
        <v>1417</v>
      </c>
      <c r="F12" s="123">
        <f t="shared" si="1"/>
        <v>953</v>
      </c>
      <c r="G12" s="123">
        <f t="shared" si="1"/>
        <v>1382</v>
      </c>
      <c r="H12" s="121">
        <f t="shared" si="1"/>
        <v>944</v>
      </c>
      <c r="I12" s="122">
        <f t="shared" si="1"/>
        <v>15</v>
      </c>
      <c r="J12" s="166">
        <f t="shared" si="1"/>
        <v>366</v>
      </c>
      <c r="K12" s="164">
        <f t="shared" si="1"/>
        <v>938</v>
      </c>
      <c r="L12" s="164">
        <f t="shared" si="1"/>
        <v>506</v>
      </c>
      <c r="M12" s="165">
        <f t="shared" si="1"/>
        <v>1178</v>
      </c>
      <c r="N12" s="174">
        <f t="shared" si="1"/>
        <v>1235</v>
      </c>
      <c r="O12" s="174">
        <f t="shared" si="1"/>
        <v>431</v>
      </c>
      <c r="P12" s="174">
        <f t="shared" si="1"/>
        <v>547</v>
      </c>
      <c r="Q12" s="164">
        <f t="shared" si="1"/>
        <v>972</v>
      </c>
      <c r="R12" s="164">
        <f t="shared" si="1"/>
        <v>930</v>
      </c>
      <c r="S12" s="164">
        <f t="shared" si="1"/>
        <v>1334</v>
      </c>
      <c r="T12" s="164">
        <f t="shared" si="1"/>
        <v>1249</v>
      </c>
      <c r="U12" s="164">
        <f t="shared" si="1"/>
        <v>937</v>
      </c>
      <c r="V12" s="164">
        <f t="shared" si="1"/>
        <v>799</v>
      </c>
      <c r="W12" s="164">
        <f t="shared" si="1"/>
        <v>829</v>
      </c>
      <c r="X12" s="197">
        <f t="shared" si="1"/>
        <v>1153</v>
      </c>
      <c r="Y12" s="174">
        <f t="shared" si="1"/>
        <v>848</v>
      </c>
    </row>
    <row r="13" spans="1:25" s="120" customFormat="1" ht="16.5" customHeight="1">
      <c r="A13" s="40">
        <v>2.2</v>
      </c>
      <c r="B13" s="94" t="s">
        <v>12</v>
      </c>
      <c r="C13" s="151">
        <f>SUM(D13:Y13)</f>
        <v>198511938</v>
      </c>
      <c r="D13" s="121">
        <v>4255780</v>
      </c>
      <c r="E13" s="121">
        <v>15322666</v>
      </c>
      <c r="F13" s="121">
        <v>8916567</v>
      </c>
      <c r="G13" s="121">
        <v>11474277</v>
      </c>
      <c r="H13" s="121">
        <v>11255236</v>
      </c>
      <c r="I13" s="121">
        <v>28141</v>
      </c>
      <c r="J13" s="121">
        <v>2762654</v>
      </c>
      <c r="K13" s="121">
        <v>10265657</v>
      </c>
      <c r="L13" s="121">
        <v>5476172</v>
      </c>
      <c r="M13" s="121">
        <v>13848809</v>
      </c>
      <c r="N13" s="121">
        <v>13383260</v>
      </c>
      <c r="O13" s="121">
        <v>5428834</v>
      </c>
      <c r="P13" s="121">
        <v>6914421</v>
      </c>
      <c r="Q13" s="121">
        <v>13898802</v>
      </c>
      <c r="R13" s="121">
        <v>12538619</v>
      </c>
      <c r="S13" s="121">
        <v>18665018</v>
      </c>
      <c r="T13" s="121">
        <v>9887660</v>
      </c>
      <c r="U13" s="121">
        <v>6793794</v>
      </c>
      <c r="V13" s="121">
        <v>5428258</v>
      </c>
      <c r="W13" s="121">
        <v>6898773</v>
      </c>
      <c r="X13" s="121">
        <v>8703151</v>
      </c>
      <c r="Y13" s="121">
        <v>6365389</v>
      </c>
    </row>
    <row r="14" spans="1:25" s="4" customFormat="1" ht="15.75">
      <c r="A14" s="40">
        <v>2.3</v>
      </c>
      <c r="B14" s="21" t="s">
        <v>13</v>
      </c>
      <c r="C14" s="128">
        <f>C13/C12</f>
        <v>10159.779824965453</v>
      </c>
      <c r="D14" s="128">
        <f aca="true" t="shared" si="2" ref="D14:Y14">D13/D12</f>
        <v>7388.506944444444</v>
      </c>
      <c r="E14" s="128">
        <f>E13/E12</f>
        <v>10813.45518701482</v>
      </c>
      <c r="F14" s="129">
        <f t="shared" si="2"/>
        <v>9356.313746065058</v>
      </c>
      <c r="G14" s="129">
        <f t="shared" si="2"/>
        <v>8302.66063675832</v>
      </c>
      <c r="H14" s="130">
        <f t="shared" si="2"/>
        <v>11922.919491525423</v>
      </c>
      <c r="I14" s="131">
        <f t="shared" si="2"/>
        <v>1876.0666666666666</v>
      </c>
      <c r="J14" s="158">
        <f t="shared" si="2"/>
        <v>7548.234972677596</v>
      </c>
      <c r="K14" s="131">
        <f t="shared" si="2"/>
        <v>10944.197228144989</v>
      </c>
      <c r="L14" s="131">
        <f t="shared" si="2"/>
        <v>10822.474308300396</v>
      </c>
      <c r="M14" s="13">
        <f t="shared" si="2"/>
        <v>11756.204584040746</v>
      </c>
      <c r="N14" s="175">
        <f t="shared" si="2"/>
        <v>10836.647773279352</v>
      </c>
      <c r="O14" s="175">
        <f t="shared" si="2"/>
        <v>12595.902552204176</v>
      </c>
      <c r="P14" s="175">
        <f>P13/P12</f>
        <v>12640.62340036563</v>
      </c>
      <c r="Q14" s="131">
        <f t="shared" si="2"/>
        <v>14299.17901234568</v>
      </c>
      <c r="R14" s="131">
        <f t="shared" si="2"/>
        <v>13482.386021505376</v>
      </c>
      <c r="S14" s="131">
        <f t="shared" si="2"/>
        <v>13991.767616191904</v>
      </c>
      <c r="T14" s="131">
        <f t="shared" si="2"/>
        <v>7916.461168935148</v>
      </c>
      <c r="U14" s="131">
        <f>U13/U12</f>
        <v>7250.580576307364</v>
      </c>
      <c r="V14" s="131">
        <f t="shared" si="2"/>
        <v>6793.814768460576</v>
      </c>
      <c r="W14" s="131">
        <f t="shared" si="2"/>
        <v>8321.800965018094</v>
      </c>
      <c r="X14" s="13">
        <f t="shared" si="2"/>
        <v>7548.2662619254115</v>
      </c>
      <c r="Y14" s="175">
        <f t="shared" si="2"/>
        <v>7506.354952830188</v>
      </c>
    </row>
    <row r="15" spans="1:25" s="92" customFormat="1" ht="15.75">
      <c r="A15" s="93">
        <v>2.4</v>
      </c>
      <c r="B15" s="94" t="s">
        <v>25</v>
      </c>
      <c r="C15" s="211">
        <f>SUM(D15:Y15)</f>
        <v>33</v>
      </c>
      <c r="D15" s="152">
        <v>1</v>
      </c>
      <c r="E15" s="152">
        <v>2</v>
      </c>
      <c r="F15" s="89">
        <v>2</v>
      </c>
      <c r="G15" s="89">
        <v>2</v>
      </c>
      <c r="H15" s="88">
        <v>1</v>
      </c>
      <c r="I15" s="89">
        <v>0</v>
      </c>
      <c r="J15" s="192">
        <v>1</v>
      </c>
      <c r="K15" s="90">
        <v>1</v>
      </c>
      <c r="L15" s="90">
        <v>2</v>
      </c>
      <c r="M15" s="90">
        <v>2</v>
      </c>
      <c r="N15" s="178">
        <v>2</v>
      </c>
      <c r="O15" s="91">
        <v>1</v>
      </c>
      <c r="P15" s="91">
        <v>1</v>
      </c>
      <c r="Q15" s="90">
        <v>1</v>
      </c>
      <c r="R15" s="90">
        <v>2</v>
      </c>
      <c r="S15" s="90">
        <v>2</v>
      </c>
      <c r="T15" s="90">
        <v>2</v>
      </c>
      <c r="U15" s="90">
        <v>1</v>
      </c>
      <c r="V15" s="90">
        <v>2</v>
      </c>
      <c r="W15" s="90">
        <v>1</v>
      </c>
      <c r="X15" s="90">
        <v>2</v>
      </c>
      <c r="Y15" s="178">
        <v>2</v>
      </c>
    </row>
    <row r="16" spans="1:25" s="4" customFormat="1" ht="15.75">
      <c r="A16" s="40">
        <v>2.5</v>
      </c>
      <c r="B16" s="21" t="s">
        <v>26</v>
      </c>
      <c r="C16" s="132">
        <f aca="true" t="shared" si="3" ref="C16:L16">+C6/C15</f>
        <v>592.0909090909091</v>
      </c>
      <c r="D16" s="133">
        <f t="shared" si="3"/>
        <v>576</v>
      </c>
      <c r="E16" s="133">
        <f t="shared" si="3"/>
        <v>708.5</v>
      </c>
      <c r="F16" s="133">
        <f t="shared" si="3"/>
        <v>476.5</v>
      </c>
      <c r="G16" s="133">
        <f t="shared" si="3"/>
        <v>691</v>
      </c>
      <c r="H16" s="134">
        <f t="shared" si="3"/>
        <v>944</v>
      </c>
      <c r="I16" s="135" t="e">
        <f t="shared" si="3"/>
        <v>#DIV/0!</v>
      </c>
      <c r="J16" s="193">
        <f t="shared" si="3"/>
        <v>366</v>
      </c>
      <c r="K16" s="135">
        <f t="shared" si="3"/>
        <v>938</v>
      </c>
      <c r="L16" s="135">
        <f t="shared" si="3"/>
        <v>253</v>
      </c>
      <c r="M16" s="13">
        <f>M12/M15</f>
        <v>589</v>
      </c>
      <c r="N16" s="175">
        <f>N12/N15</f>
        <v>617.5</v>
      </c>
      <c r="O16" s="175">
        <f>O12/O15</f>
        <v>431</v>
      </c>
      <c r="P16" s="175">
        <f>P12/P15</f>
        <v>547</v>
      </c>
      <c r="Q16" s="135">
        <f aca="true" t="shared" si="4" ref="Q16:W16">+Q6/Q15</f>
        <v>972</v>
      </c>
      <c r="R16" s="135">
        <f t="shared" si="4"/>
        <v>465</v>
      </c>
      <c r="S16" s="135">
        <f t="shared" si="4"/>
        <v>667</v>
      </c>
      <c r="T16" s="135">
        <f t="shared" si="4"/>
        <v>624.5</v>
      </c>
      <c r="U16" s="135">
        <f t="shared" si="4"/>
        <v>937</v>
      </c>
      <c r="V16" s="135">
        <f t="shared" si="4"/>
        <v>399.5</v>
      </c>
      <c r="W16" s="135">
        <f t="shared" si="4"/>
        <v>829</v>
      </c>
      <c r="X16" s="13">
        <f>X12/X15</f>
        <v>576.5</v>
      </c>
      <c r="Y16" s="175">
        <f>Y12/Y15</f>
        <v>424</v>
      </c>
    </row>
    <row r="17" spans="1:25" s="4" customFormat="1" ht="16.5" thickBot="1">
      <c r="A17" s="40">
        <v>2.6</v>
      </c>
      <c r="B17" s="47" t="s">
        <v>27</v>
      </c>
      <c r="C17" s="136">
        <f>C13/C15</f>
        <v>6015513.2727272725</v>
      </c>
      <c r="D17" s="137">
        <f aca="true" t="shared" si="5" ref="D17:Y17">D13/D15</f>
        <v>4255780</v>
      </c>
      <c r="E17" s="137">
        <f>E13/E15</f>
        <v>7661333</v>
      </c>
      <c r="F17" s="138">
        <f t="shared" si="5"/>
        <v>4458283.5</v>
      </c>
      <c r="G17" s="138">
        <f t="shared" si="5"/>
        <v>5737138.5</v>
      </c>
      <c r="H17" s="137">
        <f t="shared" si="5"/>
        <v>11255236</v>
      </c>
      <c r="I17" s="138" t="e">
        <f t="shared" si="5"/>
        <v>#DIV/0!</v>
      </c>
      <c r="J17" s="139">
        <f t="shared" si="5"/>
        <v>2762654</v>
      </c>
      <c r="K17" s="135">
        <f t="shared" si="5"/>
        <v>10265657</v>
      </c>
      <c r="L17" s="135">
        <f t="shared" si="5"/>
        <v>2738086</v>
      </c>
      <c r="M17" s="13">
        <f t="shared" si="5"/>
        <v>6924404.5</v>
      </c>
      <c r="N17" s="175">
        <f t="shared" si="5"/>
        <v>6691630</v>
      </c>
      <c r="O17" s="175">
        <f t="shared" si="5"/>
        <v>5428834</v>
      </c>
      <c r="P17" s="175">
        <f>P13/P15</f>
        <v>6914421</v>
      </c>
      <c r="Q17" s="135">
        <f t="shared" si="5"/>
        <v>13898802</v>
      </c>
      <c r="R17" s="135">
        <f t="shared" si="5"/>
        <v>6269309.5</v>
      </c>
      <c r="S17" s="135">
        <f t="shared" si="5"/>
        <v>9332509</v>
      </c>
      <c r="T17" s="135">
        <f t="shared" si="5"/>
        <v>4943830</v>
      </c>
      <c r="U17" s="135">
        <f>U13/U15</f>
        <v>6793794</v>
      </c>
      <c r="V17" s="135">
        <f t="shared" si="5"/>
        <v>2714129</v>
      </c>
      <c r="W17" s="135">
        <f t="shared" si="5"/>
        <v>6898773</v>
      </c>
      <c r="X17" s="13">
        <f t="shared" si="5"/>
        <v>4351575.5</v>
      </c>
      <c r="Y17" s="175">
        <f t="shared" si="5"/>
        <v>3182694.5</v>
      </c>
    </row>
    <row r="18" spans="1:25" s="4" customFormat="1" ht="17.25" thickBot="1">
      <c r="A18" s="23">
        <v>3</v>
      </c>
      <c r="B18" s="45" t="s">
        <v>17</v>
      </c>
      <c r="C18" s="127"/>
      <c r="D18" s="74"/>
      <c r="E18" s="74"/>
      <c r="F18" s="27"/>
      <c r="G18" s="27"/>
      <c r="H18" s="74"/>
      <c r="I18" s="26"/>
      <c r="J18" s="26"/>
      <c r="K18" s="159"/>
      <c r="L18" s="159"/>
      <c r="M18" s="159"/>
      <c r="N18" s="27"/>
      <c r="O18" s="27"/>
      <c r="P18" s="27"/>
      <c r="Q18" s="159"/>
      <c r="R18" s="159"/>
      <c r="S18" s="159"/>
      <c r="T18" s="159"/>
      <c r="U18" s="159"/>
      <c r="V18" s="159"/>
      <c r="W18" s="159"/>
      <c r="X18" s="159"/>
      <c r="Y18" s="27"/>
    </row>
    <row r="19" spans="1:25" s="4" customFormat="1" ht="16.5">
      <c r="A19" s="40">
        <v>3.1</v>
      </c>
      <c r="B19" s="205" t="s">
        <v>18</v>
      </c>
      <c r="C19" s="150">
        <f>SUM(D19:Y19)</f>
        <v>1298</v>
      </c>
      <c r="D19" s="121">
        <v>6</v>
      </c>
      <c r="E19" s="121">
        <v>120</v>
      </c>
      <c r="F19" s="121">
        <v>91</v>
      </c>
      <c r="G19" s="121">
        <v>109</v>
      </c>
      <c r="H19" s="121">
        <v>81</v>
      </c>
      <c r="I19" s="121">
        <v>0</v>
      </c>
      <c r="J19" s="121">
        <v>0</v>
      </c>
      <c r="K19" s="121">
        <v>47</v>
      </c>
      <c r="L19" s="121">
        <v>31</v>
      </c>
      <c r="M19" s="121">
        <v>37</v>
      </c>
      <c r="N19" s="121">
        <v>123</v>
      </c>
      <c r="O19" s="121">
        <v>41</v>
      </c>
      <c r="P19" s="121">
        <v>67</v>
      </c>
      <c r="Q19" s="121">
        <v>37</v>
      </c>
      <c r="R19" s="121">
        <v>133</v>
      </c>
      <c r="S19" s="121">
        <v>45</v>
      </c>
      <c r="T19" s="121">
        <v>15</v>
      </c>
      <c r="U19" s="121">
        <v>59</v>
      </c>
      <c r="V19" s="121">
        <v>52</v>
      </c>
      <c r="W19" s="121">
        <v>57</v>
      </c>
      <c r="X19" s="121">
        <v>124</v>
      </c>
      <c r="Y19" s="121">
        <v>23</v>
      </c>
    </row>
    <row r="20" spans="1:25" s="4" customFormat="1" ht="16.5">
      <c r="A20" s="40">
        <v>3.2</v>
      </c>
      <c r="B20" s="94" t="s">
        <v>19</v>
      </c>
      <c r="C20" s="150">
        <f>SUM(D20:Y20)</f>
        <v>24951000</v>
      </c>
      <c r="D20" s="121">
        <v>110000</v>
      </c>
      <c r="E20" s="121">
        <v>2440000</v>
      </c>
      <c r="F20" s="121">
        <v>1555000</v>
      </c>
      <c r="G20" s="121">
        <v>1552000</v>
      </c>
      <c r="H20" s="121">
        <v>1750000</v>
      </c>
      <c r="I20" s="121">
        <v>0</v>
      </c>
      <c r="J20" s="121">
        <v>0</v>
      </c>
      <c r="K20" s="121">
        <v>1055000</v>
      </c>
      <c r="L20" s="121">
        <v>515000</v>
      </c>
      <c r="M20" s="121">
        <v>720000</v>
      </c>
      <c r="N20" s="121">
        <v>2729000</v>
      </c>
      <c r="O20" s="121">
        <v>820000</v>
      </c>
      <c r="P20" s="121">
        <v>1470000</v>
      </c>
      <c r="Q20" s="121">
        <v>864000</v>
      </c>
      <c r="R20" s="121">
        <v>3155000</v>
      </c>
      <c r="S20" s="121">
        <v>1135000</v>
      </c>
      <c r="T20" s="121">
        <v>250000</v>
      </c>
      <c r="U20" s="121">
        <v>857000</v>
      </c>
      <c r="V20" s="121">
        <v>837000</v>
      </c>
      <c r="W20" s="121">
        <v>976000</v>
      </c>
      <c r="X20" s="121">
        <v>1901000</v>
      </c>
      <c r="Y20" s="121">
        <v>260000</v>
      </c>
    </row>
    <row r="21" spans="1:25" s="92" customFormat="1" ht="15.75">
      <c r="A21" s="93">
        <v>3.3</v>
      </c>
      <c r="B21" s="94" t="s">
        <v>20</v>
      </c>
      <c r="C21" s="140">
        <f>SUM(D21:Y21)</f>
        <v>29431284</v>
      </c>
      <c r="D21" s="88">
        <f aca="true" t="shared" si="6" ref="D21:Y21">D22+D41</f>
        <v>1032594</v>
      </c>
      <c r="E21" s="88">
        <f t="shared" si="6"/>
        <v>2288510</v>
      </c>
      <c r="F21" s="88">
        <f t="shared" si="6"/>
        <v>1381510</v>
      </c>
      <c r="G21" s="88">
        <f t="shared" si="6"/>
        <v>1296223</v>
      </c>
      <c r="H21" s="88">
        <f t="shared" si="6"/>
        <v>1631156</v>
      </c>
      <c r="I21" s="88">
        <f t="shared" si="6"/>
        <v>28141</v>
      </c>
      <c r="J21" s="152">
        <f t="shared" si="6"/>
        <v>850150</v>
      </c>
      <c r="K21" s="90">
        <f t="shared" si="6"/>
        <v>2277114</v>
      </c>
      <c r="L21" s="90">
        <f t="shared" si="6"/>
        <v>863099</v>
      </c>
      <c r="M21" s="90">
        <f t="shared" si="6"/>
        <v>1863460</v>
      </c>
      <c r="N21" s="178">
        <f t="shared" si="6"/>
        <v>2177485</v>
      </c>
      <c r="O21" s="91">
        <f t="shared" si="6"/>
        <v>644809</v>
      </c>
      <c r="P21" s="91">
        <f t="shared" si="6"/>
        <v>850890</v>
      </c>
      <c r="Q21" s="90">
        <f t="shared" si="6"/>
        <v>1711562</v>
      </c>
      <c r="R21" s="90">
        <f t="shared" si="6"/>
        <v>1487728</v>
      </c>
      <c r="S21" s="90">
        <f t="shared" si="6"/>
        <v>2511573</v>
      </c>
      <c r="T21" s="90">
        <f t="shared" si="6"/>
        <v>1454666</v>
      </c>
      <c r="U21" s="90">
        <f t="shared" si="6"/>
        <v>958592</v>
      </c>
      <c r="V21" s="90">
        <f t="shared" si="6"/>
        <v>1055434</v>
      </c>
      <c r="W21" s="90">
        <f t="shared" si="6"/>
        <v>1110738</v>
      </c>
      <c r="X21" s="90">
        <f t="shared" si="6"/>
        <v>1214052</v>
      </c>
      <c r="Y21" s="178">
        <f t="shared" si="6"/>
        <v>741798</v>
      </c>
    </row>
    <row r="22" spans="1:25" s="92" customFormat="1" ht="15.75">
      <c r="A22" s="93">
        <v>3.4</v>
      </c>
      <c r="B22" s="94" t="s">
        <v>21</v>
      </c>
      <c r="C22" s="140">
        <f>SUM(D22:Y22)</f>
        <v>27419117</v>
      </c>
      <c r="D22" s="88">
        <f>855451+6218</f>
        <v>861669</v>
      </c>
      <c r="E22" s="88">
        <v>2288510</v>
      </c>
      <c r="F22" s="88">
        <v>1330914</v>
      </c>
      <c r="G22" s="88">
        <v>1296223</v>
      </c>
      <c r="H22" s="88">
        <v>1631156</v>
      </c>
      <c r="I22" s="88">
        <v>0</v>
      </c>
      <c r="J22" s="88">
        <v>386644</v>
      </c>
      <c r="K22" s="88">
        <v>1506837</v>
      </c>
      <c r="L22" s="88">
        <v>693463</v>
      </c>
      <c r="M22" s="88">
        <v>1861478</v>
      </c>
      <c r="N22" s="88">
        <v>2078881</v>
      </c>
      <c r="O22" s="88">
        <v>636429</v>
      </c>
      <c r="P22" s="88">
        <v>835960</v>
      </c>
      <c r="Q22" s="88">
        <v>1673473</v>
      </c>
      <c r="R22" s="88">
        <f>1485044+2684</f>
        <v>1487728</v>
      </c>
      <c r="S22" s="88">
        <v>2485978</v>
      </c>
      <c r="T22" s="88">
        <v>1453888</v>
      </c>
      <c r="U22" s="88">
        <v>958592</v>
      </c>
      <c r="V22" s="88">
        <v>884706</v>
      </c>
      <c r="W22" s="88">
        <v>1110738</v>
      </c>
      <c r="X22" s="88">
        <v>1214052</v>
      </c>
      <c r="Y22" s="88">
        <v>741798</v>
      </c>
    </row>
    <row r="23" spans="1:25" s="302" customFormat="1" ht="16.5" thickBot="1">
      <c r="A23" s="303">
        <v>3.5</v>
      </c>
      <c r="B23" s="299" t="s">
        <v>156</v>
      </c>
      <c r="C23" s="124">
        <f>SUM(D23:Y23)</f>
        <v>4105837</v>
      </c>
      <c r="D23" s="301">
        <v>96245</v>
      </c>
      <c r="E23" s="301">
        <v>312686</v>
      </c>
      <c r="F23" s="301">
        <v>184318</v>
      </c>
      <c r="G23" s="301">
        <v>235995</v>
      </c>
      <c r="H23" s="301">
        <v>234758</v>
      </c>
      <c r="I23" s="301">
        <v>0</v>
      </c>
      <c r="J23" s="301">
        <v>47998</v>
      </c>
      <c r="K23" s="301">
        <v>211852</v>
      </c>
      <c r="L23" s="301">
        <v>125897</v>
      </c>
      <c r="M23" s="301">
        <v>284556</v>
      </c>
      <c r="N23" s="301">
        <v>279825</v>
      </c>
      <c r="O23" s="301">
        <v>111501</v>
      </c>
      <c r="P23" s="301">
        <v>138117</v>
      </c>
      <c r="Q23" s="301">
        <v>286961</v>
      </c>
      <c r="R23" s="301">
        <v>215108</v>
      </c>
      <c r="S23" s="301">
        <v>413914</v>
      </c>
      <c r="T23" s="301">
        <v>226716</v>
      </c>
      <c r="U23" s="301">
        <v>148433</v>
      </c>
      <c r="V23" s="301">
        <v>110406</v>
      </c>
      <c r="W23" s="301">
        <v>142908</v>
      </c>
      <c r="X23" s="301">
        <v>157011</v>
      </c>
      <c r="Y23" s="301">
        <v>140632</v>
      </c>
    </row>
    <row r="24" spans="1:25" s="4" customFormat="1" ht="17.25" thickBot="1">
      <c r="A24" s="23">
        <v>4</v>
      </c>
      <c r="B24" s="45" t="s">
        <v>23</v>
      </c>
      <c r="C24" s="188"/>
      <c r="D24" s="188"/>
      <c r="E24" s="188"/>
      <c r="F24" s="188"/>
      <c r="G24" s="188"/>
      <c r="H24" s="188"/>
      <c r="I24" s="188"/>
      <c r="J24" s="188"/>
      <c r="K24" s="190"/>
      <c r="L24" s="190"/>
      <c r="M24" s="190"/>
      <c r="N24" s="189"/>
      <c r="O24" s="188"/>
      <c r="P24" s="188"/>
      <c r="Q24" s="190"/>
      <c r="R24" s="190"/>
      <c r="S24" s="190"/>
      <c r="T24" s="190"/>
      <c r="U24" s="190"/>
      <c r="V24" s="190"/>
      <c r="W24" s="190"/>
      <c r="X24" s="190"/>
      <c r="Y24" s="189"/>
    </row>
    <row r="25" spans="1:25" s="4" customFormat="1" ht="16.5">
      <c r="A25" s="40">
        <v>4.1</v>
      </c>
      <c r="B25" s="46" t="s">
        <v>28</v>
      </c>
      <c r="C25" s="141">
        <f>(C48-C43-C44)/C13</f>
        <v>0.01389699293550799</v>
      </c>
      <c r="D25" s="78">
        <f>D52</f>
        <v>1.7544139969641286</v>
      </c>
      <c r="E25" s="78">
        <f>E52</f>
        <v>0</v>
      </c>
      <c r="F25" s="32">
        <f aca="true" t="shared" si="7" ref="F25:M25">F52</f>
        <v>0</v>
      </c>
      <c r="G25" s="32">
        <f>G52</f>
        <v>0</v>
      </c>
      <c r="H25" s="78">
        <f t="shared" si="7"/>
        <v>0</v>
      </c>
      <c r="I25" s="12">
        <f t="shared" si="7"/>
        <v>7.782239437120215</v>
      </c>
      <c r="J25" s="195">
        <f t="shared" si="7"/>
        <v>2.0808613746057234</v>
      </c>
      <c r="K25" s="12">
        <f t="shared" si="7"/>
        <v>2.4010056053889195</v>
      </c>
      <c r="L25" s="12">
        <f>L52</f>
        <v>1.5775983661579658</v>
      </c>
      <c r="M25" s="12">
        <f t="shared" si="7"/>
        <v>0</v>
      </c>
      <c r="N25" s="176">
        <f>N52</f>
        <v>0.13776165149597333</v>
      </c>
      <c r="O25" s="176">
        <f>O52</f>
        <v>0.25808488526265494</v>
      </c>
      <c r="P25" s="176">
        <f>P52</f>
        <v>0</v>
      </c>
      <c r="Q25" s="12">
        <f aca="true" t="shared" si="8" ref="Q25:W25">Q52</f>
        <v>0.08272655441814339</v>
      </c>
      <c r="R25" s="12">
        <f t="shared" si="8"/>
        <v>0</v>
      </c>
      <c r="S25" s="12">
        <f t="shared" si="8"/>
        <v>0.03327079566706017</v>
      </c>
      <c r="T25" s="12">
        <f t="shared" si="8"/>
        <v>0</v>
      </c>
      <c r="U25" s="12">
        <f>U52</f>
        <v>0</v>
      </c>
      <c r="V25" s="12">
        <f t="shared" si="8"/>
        <v>0.14413463766829063</v>
      </c>
      <c r="W25" s="12">
        <f t="shared" si="8"/>
        <v>0</v>
      </c>
      <c r="X25" s="12">
        <f>X52</f>
        <v>0</v>
      </c>
      <c r="Y25" s="176">
        <f>Y52</f>
        <v>0</v>
      </c>
    </row>
    <row r="26" spans="1:25" s="4" customFormat="1" ht="17.25" thickBot="1">
      <c r="A26" s="40">
        <v>4.2</v>
      </c>
      <c r="B26" s="49" t="s">
        <v>22</v>
      </c>
      <c r="C26" s="141">
        <f>(C13-C48)/C13</f>
        <v>0.9777332535033737</v>
      </c>
      <c r="D26" s="79">
        <f aca="true" t="shared" si="9" ref="D26:Y26">(D22/D21)*100</f>
        <v>83.44702758296097</v>
      </c>
      <c r="E26" s="79">
        <f t="shared" si="9"/>
        <v>100</v>
      </c>
      <c r="F26" s="31">
        <f t="shared" si="9"/>
        <v>96.3376305636586</v>
      </c>
      <c r="G26" s="31">
        <f t="shared" si="9"/>
        <v>100</v>
      </c>
      <c r="H26" s="79">
        <f t="shared" si="9"/>
        <v>100</v>
      </c>
      <c r="I26" s="11">
        <f t="shared" si="9"/>
        <v>0</v>
      </c>
      <c r="J26" s="196">
        <f t="shared" si="9"/>
        <v>45.47950361700877</v>
      </c>
      <c r="K26" s="11">
        <f t="shared" si="9"/>
        <v>66.1731033228903</v>
      </c>
      <c r="L26" s="11">
        <f t="shared" si="9"/>
        <v>80.34570773457042</v>
      </c>
      <c r="M26" s="11">
        <f t="shared" si="9"/>
        <v>99.89363871507841</v>
      </c>
      <c r="N26" s="143">
        <f t="shared" si="9"/>
        <v>95.47165652117006</v>
      </c>
      <c r="O26" s="143">
        <f t="shared" si="9"/>
        <v>98.7003903481496</v>
      </c>
      <c r="P26" s="143">
        <f t="shared" si="9"/>
        <v>98.24536661613135</v>
      </c>
      <c r="Q26" s="11">
        <f t="shared" si="9"/>
        <v>97.77460588631904</v>
      </c>
      <c r="R26" s="11">
        <f t="shared" si="9"/>
        <v>100</v>
      </c>
      <c r="S26" s="11">
        <f t="shared" si="9"/>
        <v>98.98091753653985</v>
      </c>
      <c r="T26" s="11">
        <f t="shared" si="9"/>
        <v>99.94651693240922</v>
      </c>
      <c r="U26" s="11">
        <f t="shared" si="9"/>
        <v>100</v>
      </c>
      <c r="V26" s="11">
        <f t="shared" si="9"/>
        <v>83.82390561607832</v>
      </c>
      <c r="W26" s="11">
        <f t="shared" si="9"/>
        <v>100</v>
      </c>
      <c r="X26" s="11">
        <f t="shared" si="9"/>
        <v>100</v>
      </c>
      <c r="Y26" s="143">
        <f t="shared" si="9"/>
        <v>100</v>
      </c>
    </row>
    <row r="27" spans="1:25" s="4" customFormat="1" ht="17.25" thickBot="1">
      <c r="A27" s="23">
        <v>5</v>
      </c>
      <c r="B27" s="161" t="s">
        <v>39</v>
      </c>
      <c r="C27" s="163"/>
      <c r="D27" s="159"/>
      <c r="E27" s="159"/>
      <c r="F27" s="159"/>
      <c r="G27" s="159"/>
      <c r="H27" s="159"/>
      <c r="I27" s="159"/>
      <c r="J27" s="168"/>
      <c r="K27" s="159"/>
      <c r="L27" s="159"/>
      <c r="M27" s="159"/>
      <c r="N27" s="191"/>
      <c r="O27" s="177"/>
      <c r="P27" s="177"/>
      <c r="Q27" s="159"/>
      <c r="R27" s="159"/>
      <c r="S27" s="159"/>
      <c r="T27" s="159"/>
      <c r="U27" s="159"/>
      <c r="V27" s="159"/>
      <c r="W27" s="159"/>
      <c r="X27" s="159"/>
      <c r="Y27" s="191"/>
    </row>
    <row r="28" spans="1:25" s="4" customFormat="1" ht="17.25" thickBot="1">
      <c r="A28" s="29" t="s">
        <v>41</v>
      </c>
      <c r="B28" s="162" t="s">
        <v>36</v>
      </c>
      <c r="C28" s="163"/>
      <c r="D28" s="159"/>
      <c r="E28" s="159"/>
      <c r="F28" s="159"/>
      <c r="G28" s="159"/>
      <c r="H28" s="159"/>
      <c r="I28" s="159"/>
      <c r="J28" s="168"/>
      <c r="K28" s="159"/>
      <c r="L28" s="159"/>
      <c r="M28" s="159"/>
      <c r="N28" s="191"/>
      <c r="O28" s="177"/>
      <c r="P28" s="177"/>
      <c r="Q28" s="159"/>
      <c r="R28" s="159"/>
      <c r="S28" s="159"/>
      <c r="T28" s="159"/>
      <c r="U28" s="159"/>
      <c r="V28" s="159"/>
      <c r="W28" s="159"/>
      <c r="X28" s="159"/>
      <c r="Y28" s="191"/>
    </row>
    <row r="29" spans="1:25" s="4" customFormat="1" ht="15.75">
      <c r="A29" s="43" t="s">
        <v>50</v>
      </c>
      <c r="B29" s="206" t="s">
        <v>14</v>
      </c>
      <c r="C29" s="145">
        <f>SUM(D29:Y29)</f>
        <v>114</v>
      </c>
      <c r="D29" s="88">
        <v>24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55</v>
      </c>
      <c r="K29" s="88">
        <v>10</v>
      </c>
      <c r="L29" s="88">
        <v>7</v>
      </c>
      <c r="M29" s="88">
        <v>1</v>
      </c>
      <c r="N29" s="88">
        <v>7</v>
      </c>
      <c r="O29" s="88">
        <v>1</v>
      </c>
      <c r="P29" s="88">
        <v>0</v>
      </c>
      <c r="Q29" s="88">
        <v>4</v>
      </c>
      <c r="R29" s="88">
        <v>0</v>
      </c>
      <c r="S29" s="88">
        <v>1</v>
      </c>
      <c r="T29" s="88">
        <v>1</v>
      </c>
      <c r="U29" s="88">
        <v>0</v>
      </c>
      <c r="V29" s="88">
        <v>3</v>
      </c>
      <c r="W29" s="88">
        <v>0</v>
      </c>
      <c r="X29" s="88">
        <v>0</v>
      </c>
      <c r="Y29" s="88">
        <v>0</v>
      </c>
    </row>
    <row r="30" spans="1:25" s="4" customFormat="1" ht="15.75">
      <c r="A30" s="43" t="s">
        <v>51</v>
      </c>
      <c r="B30" s="207" t="s">
        <v>15</v>
      </c>
      <c r="C30" s="145">
        <f>SUM(D30:Y30)</f>
        <v>99</v>
      </c>
      <c r="D30" s="88">
        <v>8</v>
      </c>
      <c r="E30" s="88">
        <v>0</v>
      </c>
      <c r="F30" s="88">
        <v>0</v>
      </c>
      <c r="G30" s="88">
        <v>0</v>
      </c>
      <c r="H30" s="88">
        <v>0</v>
      </c>
      <c r="I30" s="88">
        <v>10</v>
      </c>
      <c r="J30" s="88">
        <v>22</v>
      </c>
      <c r="K30" s="88">
        <v>21</v>
      </c>
      <c r="L30" s="88">
        <v>26</v>
      </c>
      <c r="M30" s="88">
        <v>0</v>
      </c>
      <c r="N30" s="88">
        <v>0</v>
      </c>
      <c r="O30" s="88">
        <v>1</v>
      </c>
      <c r="P30" s="88">
        <v>0</v>
      </c>
      <c r="Q30" s="88">
        <v>2</v>
      </c>
      <c r="R30" s="88">
        <v>0</v>
      </c>
      <c r="S30" s="88">
        <v>4</v>
      </c>
      <c r="T30" s="88">
        <v>0</v>
      </c>
      <c r="U30" s="88">
        <v>0</v>
      </c>
      <c r="V30" s="88">
        <v>5</v>
      </c>
      <c r="W30" s="88">
        <v>0</v>
      </c>
      <c r="X30" s="88">
        <v>0</v>
      </c>
      <c r="Y30" s="88">
        <v>0</v>
      </c>
    </row>
    <row r="31" spans="1:25" s="4" customFormat="1" ht="15.75">
      <c r="A31" s="43" t="s">
        <v>52</v>
      </c>
      <c r="B31" s="207" t="s">
        <v>16</v>
      </c>
      <c r="C31" s="145">
        <f>SUM(D31:Y31)</f>
        <v>78</v>
      </c>
      <c r="D31" s="88">
        <v>11</v>
      </c>
      <c r="E31" s="88">
        <v>0</v>
      </c>
      <c r="F31" s="88">
        <v>0</v>
      </c>
      <c r="G31" s="88">
        <v>0</v>
      </c>
      <c r="H31" s="88">
        <v>0</v>
      </c>
      <c r="I31" s="88">
        <v>1</v>
      </c>
      <c r="J31" s="88">
        <v>14</v>
      </c>
      <c r="K31" s="88">
        <v>32</v>
      </c>
      <c r="L31" s="88">
        <v>8</v>
      </c>
      <c r="M31" s="88">
        <v>0</v>
      </c>
      <c r="N31" s="88">
        <v>3</v>
      </c>
      <c r="O31" s="88">
        <v>1</v>
      </c>
      <c r="P31" s="88">
        <v>0</v>
      </c>
      <c r="Q31" s="88">
        <v>2</v>
      </c>
      <c r="R31" s="88">
        <v>0</v>
      </c>
      <c r="S31" s="88">
        <v>2</v>
      </c>
      <c r="T31" s="88">
        <v>0</v>
      </c>
      <c r="U31" s="88">
        <v>0</v>
      </c>
      <c r="V31" s="88">
        <v>4</v>
      </c>
      <c r="W31" s="88">
        <v>0</v>
      </c>
      <c r="X31" s="88">
        <v>0</v>
      </c>
      <c r="Y31" s="88">
        <v>0</v>
      </c>
    </row>
    <row r="32" spans="1:25" s="4" customFormat="1" ht="15.75">
      <c r="A32" s="43" t="s">
        <v>53</v>
      </c>
      <c r="B32" s="207" t="s">
        <v>154</v>
      </c>
      <c r="C32" s="145">
        <f>SUM(D32:Y32)</f>
        <v>192</v>
      </c>
      <c r="D32" s="88">
        <v>10</v>
      </c>
      <c r="E32" s="88">
        <v>0</v>
      </c>
      <c r="F32" s="88">
        <v>0</v>
      </c>
      <c r="G32" s="88">
        <v>0</v>
      </c>
      <c r="H32" s="88">
        <v>0</v>
      </c>
      <c r="I32" s="88">
        <v>4</v>
      </c>
      <c r="J32" s="88">
        <v>55</v>
      </c>
      <c r="K32" s="88">
        <v>80</v>
      </c>
      <c r="L32" s="88">
        <v>9</v>
      </c>
      <c r="M32" s="88">
        <v>0</v>
      </c>
      <c r="N32" s="88">
        <v>9</v>
      </c>
      <c r="O32" s="88">
        <v>0</v>
      </c>
      <c r="P32" s="88">
        <v>2</v>
      </c>
      <c r="Q32" s="88">
        <v>3</v>
      </c>
      <c r="R32" s="88">
        <v>0</v>
      </c>
      <c r="S32" s="88">
        <v>1</v>
      </c>
      <c r="T32" s="88">
        <v>0</v>
      </c>
      <c r="U32" s="88">
        <v>0</v>
      </c>
      <c r="V32" s="88">
        <v>19</v>
      </c>
      <c r="W32" s="88">
        <v>0</v>
      </c>
      <c r="X32" s="88">
        <v>0</v>
      </c>
      <c r="Y32" s="88">
        <v>0</v>
      </c>
    </row>
    <row r="33" spans="1:25" s="92" customFormat="1" ht="15.75">
      <c r="A33" s="86" t="s">
        <v>54</v>
      </c>
      <c r="B33" s="207" t="s">
        <v>155</v>
      </c>
      <c r="C33" s="146">
        <f>SUM(D33:Y33)</f>
        <v>63</v>
      </c>
      <c r="D33" s="88">
        <v>7</v>
      </c>
      <c r="E33" s="88">
        <v>0</v>
      </c>
      <c r="F33" s="88">
        <v>7</v>
      </c>
      <c r="G33" s="88">
        <v>0</v>
      </c>
      <c r="H33" s="88">
        <v>0</v>
      </c>
      <c r="I33" s="88">
        <v>0</v>
      </c>
      <c r="J33" s="88">
        <v>2</v>
      </c>
      <c r="K33" s="88">
        <v>1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46</v>
      </c>
      <c r="W33" s="88">
        <v>0</v>
      </c>
      <c r="X33" s="88">
        <v>0</v>
      </c>
      <c r="Y33" s="88">
        <v>0</v>
      </c>
    </row>
    <row r="34" spans="1:25" s="4" customFormat="1" ht="17.25" thickBot="1">
      <c r="A34" s="43" t="s">
        <v>70</v>
      </c>
      <c r="B34" s="54" t="s">
        <v>3</v>
      </c>
      <c r="C34" s="180">
        <f>SUM(C29:C33)</f>
        <v>546</v>
      </c>
      <c r="D34" s="75">
        <f aca="true" t="shared" si="10" ref="D34:V34">SUM(D29:D33)</f>
        <v>60</v>
      </c>
      <c r="E34" s="75">
        <f>SUM(E29:E33)</f>
        <v>0</v>
      </c>
      <c r="F34" s="30">
        <f t="shared" si="10"/>
        <v>7</v>
      </c>
      <c r="G34" s="30">
        <f>SUM(G29:G33)</f>
        <v>0</v>
      </c>
      <c r="H34" s="169">
        <f t="shared" si="10"/>
        <v>0</v>
      </c>
      <c r="I34" s="165">
        <f t="shared" si="10"/>
        <v>15</v>
      </c>
      <c r="J34" s="173">
        <f t="shared" si="10"/>
        <v>148</v>
      </c>
      <c r="K34" s="165">
        <f t="shared" si="10"/>
        <v>144</v>
      </c>
      <c r="L34" s="165">
        <f>SUM(L29:L33)</f>
        <v>50</v>
      </c>
      <c r="M34" s="165">
        <f t="shared" si="10"/>
        <v>1</v>
      </c>
      <c r="N34" s="167">
        <v>0</v>
      </c>
      <c r="O34" s="167">
        <f>SUM(O29:O33)</f>
        <v>3</v>
      </c>
      <c r="P34" s="167">
        <f>SUM(P29:P33)</f>
        <v>2</v>
      </c>
      <c r="Q34" s="18">
        <f>SUM(Q29:Q33)</f>
        <v>11</v>
      </c>
      <c r="R34" s="18">
        <f>SUM(R29:R33)</f>
        <v>0</v>
      </c>
      <c r="S34" s="18">
        <f>SUM(S29:S33)</f>
        <v>8</v>
      </c>
      <c r="T34" s="18">
        <f t="shared" si="10"/>
        <v>1</v>
      </c>
      <c r="U34" s="18">
        <f>SUM(U29:U33)</f>
        <v>0</v>
      </c>
      <c r="V34" s="18">
        <f t="shared" si="10"/>
        <v>77</v>
      </c>
      <c r="W34" s="18">
        <f>SUM(W29:W33)</f>
        <v>0</v>
      </c>
      <c r="X34" s="18">
        <f>SUM(X29:X33)</f>
        <v>0</v>
      </c>
      <c r="Y34" s="167">
        <f>SUM(Y29:Y33)</f>
        <v>0</v>
      </c>
    </row>
    <row r="35" spans="1:25" s="4" customFormat="1" ht="17.25" thickBot="1">
      <c r="A35" s="29" t="s">
        <v>42</v>
      </c>
      <c r="B35" s="51" t="s">
        <v>11</v>
      </c>
      <c r="C35" s="144"/>
      <c r="D35" s="74"/>
      <c r="E35" s="74"/>
      <c r="F35" s="27"/>
      <c r="G35" s="27"/>
      <c r="H35" s="74"/>
      <c r="I35" s="26"/>
      <c r="J35" s="26"/>
      <c r="K35" s="159"/>
      <c r="L35" s="159"/>
      <c r="M35" s="159"/>
      <c r="N35" s="27"/>
      <c r="O35" s="27"/>
      <c r="P35" s="27"/>
      <c r="Q35" s="159"/>
      <c r="R35" s="159"/>
      <c r="S35" s="159"/>
      <c r="T35" s="159"/>
      <c r="U35" s="159"/>
      <c r="V35" s="159"/>
      <c r="W35" s="159"/>
      <c r="X35" s="159"/>
      <c r="Y35" s="27"/>
    </row>
    <row r="36" spans="1:25" s="4" customFormat="1" ht="15.75">
      <c r="A36" s="43" t="s">
        <v>55</v>
      </c>
      <c r="B36" s="87" t="s">
        <v>14</v>
      </c>
      <c r="C36" s="124">
        <f>SUM(D36:Y36)</f>
        <v>150265</v>
      </c>
      <c r="D36" s="88">
        <v>28717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67133</v>
      </c>
      <c r="K36" s="88">
        <v>14363</v>
      </c>
      <c r="L36" s="88">
        <v>11096</v>
      </c>
      <c r="M36" s="88">
        <v>1982</v>
      </c>
      <c r="N36" s="88">
        <v>12271</v>
      </c>
      <c r="O36" s="88">
        <v>1731</v>
      </c>
      <c r="P36" s="88">
        <v>0</v>
      </c>
      <c r="Q36" s="88">
        <v>6846</v>
      </c>
      <c r="R36" s="88">
        <v>0</v>
      </c>
      <c r="S36" s="88">
        <v>2300</v>
      </c>
      <c r="T36" s="88">
        <v>778</v>
      </c>
      <c r="U36" s="88">
        <v>0</v>
      </c>
      <c r="V36" s="88">
        <v>3048</v>
      </c>
      <c r="W36" s="88">
        <v>0</v>
      </c>
      <c r="X36" s="88">
        <v>0</v>
      </c>
      <c r="Y36" s="88">
        <v>0</v>
      </c>
    </row>
    <row r="37" spans="1:25" s="4" customFormat="1" ht="15.75">
      <c r="A37" s="43" t="s">
        <v>56</v>
      </c>
      <c r="B37" s="87" t="s">
        <v>15</v>
      </c>
      <c r="C37" s="124">
        <f>SUM(D37:Y37)</f>
        <v>213613</v>
      </c>
      <c r="D37" s="88">
        <v>18632</v>
      </c>
      <c r="E37" s="88">
        <v>0</v>
      </c>
      <c r="F37" s="88">
        <v>0</v>
      </c>
      <c r="G37" s="88">
        <v>0</v>
      </c>
      <c r="H37" s="88">
        <v>0</v>
      </c>
      <c r="I37" s="88">
        <v>4344</v>
      </c>
      <c r="J37" s="88">
        <v>53986</v>
      </c>
      <c r="K37" s="88">
        <v>44823</v>
      </c>
      <c r="L37" s="88">
        <v>66889</v>
      </c>
      <c r="M37" s="88">
        <v>0</v>
      </c>
      <c r="N37" s="88">
        <v>0</v>
      </c>
      <c r="O37" s="88">
        <v>1670</v>
      </c>
      <c r="P37" s="88">
        <v>0</v>
      </c>
      <c r="Q37" s="88">
        <v>6017</v>
      </c>
      <c r="R37" s="88">
        <v>0</v>
      </c>
      <c r="S37" s="88">
        <v>8527</v>
      </c>
      <c r="T37" s="88">
        <v>0</v>
      </c>
      <c r="U37" s="88">
        <v>0</v>
      </c>
      <c r="V37" s="88">
        <v>8725</v>
      </c>
      <c r="W37" s="88">
        <v>0</v>
      </c>
      <c r="X37" s="88">
        <v>0</v>
      </c>
      <c r="Y37" s="88">
        <v>0</v>
      </c>
    </row>
    <row r="38" spans="1:25" s="4" customFormat="1" ht="15.75">
      <c r="A38" s="43" t="s">
        <v>57</v>
      </c>
      <c r="B38" s="87" t="s">
        <v>16</v>
      </c>
      <c r="C38" s="124">
        <f>SUM(D38:Y38)</f>
        <v>266603</v>
      </c>
      <c r="D38" s="88">
        <v>44152</v>
      </c>
      <c r="E38" s="88">
        <v>0</v>
      </c>
      <c r="F38" s="88">
        <v>0</v>
      </c>
      <c r="G38" s="88">
        <v>0</v>
      </c>
      <c r="H38" s="88">
        <v>0</v>
      </c>
      <c r="I38" s="88">
        <v>2190</v>
      </c>
      <c r="J38" s="88">
        <v>57487</v>
      </c>
      <c r="K38" s="88">
        <v>102202</v>
      </c>
      <c r="L38" s="88">
        <v>31895</v>
      </c>
      <c r="M38" s="88">
        <v>0</v>
      </c>
      <c r="N38" s="88">
        <v>7443</v>
      </c>
      <c r="O38" s="88">
        <v>4979</v>
      </c>
      <c r="P38" s="88">
        <v>0</v>
      </c>
      <c r="Q38" s="88">
        <v>4769</v>
      </c>
      <c r="R38" s="88">
        <v>0</v>
      </c>
      <c r="S38" s="88">
        <v>6210</v>
      </c>
      <c r="T38" s="88">
        <v>0</v>
      </c>
      <c r="U38" s="88">
        <v>0</v>
      </c>
      <c r="V38" s="88">
        <v>5276</v>
      </c>
      <c r="W38" s="88">
        <v>0</v>
      </c>
      <c r="X38" s="88">
        <v>0</v>
      </c>
      <c r="Y38" s="88">
        <v>0</v>
      </c>
    </row>
    <row r="39" spans="1:25" s="4" customFormat="1" ht="15.75">
      <c r="A39" s="43" t="s">
        <v>58</v>
      </c>
      <c r="B39" s="207" t="s">
        <v>154</v>
      </c>
      <c r="C39" s="124">
        <f>SUM(D39:Y39)</f>
        <v>1169895</v>
      </c>
      <c r="D39" s="88">
        <v>44349</v>
      </c>
      <c r="E39" s="88">
        <v>0</v>
      </c>
      <c r="F39" s="88">
        <v>0</v>
      </c>
      <c r="G39" s="88">
        <v>0</v>
      </c>
      <c r="H39" s="88">
        <v>0</v>
      </c>
      <c r="I39" s="88">
        <v>21607</v>
      </c>
      <c r="J39" s="88">
        <v>276474</v>
      </c>
      <c r="K39" s="88">
        <v>607261</v>
      </c>
      <c r="L39" s="88">
        <v>59756</v>
      </c>
      <c r="M39" s="88">
        <v>0</v>
      </c>
      <c r="N39" s="88">
        <v>78890</v>
      </c>
      <c r="O39" s="88">
        <v>0</v>
      </c>
      <c r="P39" s="88">
        <v>14930</v>
      </c>
      <c r="Q39" s="88">
        <v>20457</v>
      </c>
      <c r="R39" s="88">
        <v>0</v>
      </c>
      <c r="S39" s="88">
        <v>8558</v>
      </c>
      <c r="T39" s="88">
        <v>0</v>
      </c>
      <c r="U39" s="88">
        <v>0</v>
      </c>
      <c r="V39" s="88">
        <v>37613</v>
      </c>
      <c r="W39" s="88">
        <v>0</v>
      </c>
      <c r="X39" s="88">
        <v>0</v>
      </c>
      <c r="Y39" s="88">
        <v>0</v>
      </c>
    </row>
    <row r="40" spans="1:25" s="92" customFormat="1" ht="15.75">
      <c r="A40" s="86" t="s">
        <v>59</v>
      </c>
      <c r="B40" s="207" t="s">
        <v>155</v>
      </c>
      <c r="C40" s="140">
        <f>SUM(D40:Y40)</f>
        <v>211791</v>
      </c>
      <c r="D40" s="88">
        <v>35075</v>
      </c>
      <c r="E40" s="88">
        <v>0</v>
      </c>
      <c r="F40" s="88">
        <v>50596</v>
      </c>
      <c r="G40" s="88">
        <v>0</v>
      </c>
      <c r="H40" s="88">
        <v>0</v>
      </c>
      <c r="I40" s="88">
        <v>0</v>
      </c>
      <c r="J40" s="88">
        <v>8426</v>
      </c>
      <c r="K40" s="88">
        <v>1628</v>
      </c>
      <c r="L40" s="88">
        <v>0</v>
      </c>
      <c r="M40" s="88">
        <v>0</v>
      </c>
      <c r="N40" s="88">
        <v>0</v>
      </c>
      <c r="O40" s="88">
        <v>0</v>
      </c>
      <c r="P40" s="88">
        <v>0</v>
      </c>
      <c r="Q40" s="88">
        <v>0</v>
      </c>
      <c r="R40" s="88">
        <v>0</v>
      </c>
      <c r="S40" s="88">
        <v>0</v>
      </c>
      <c r="T40" s="88">
        <v>0</v>
      </c>
      <c r="U40" s="88">
        <v>0</v>
      </c>
      <c r="V40" s="88">
        <v>116066</v>
      </c>
      <c r="W40" s="88">
        <v>0</v>
      </c>
      <c r="X40" s="88">
        <v>0</v>
      </c>
      <c r="Y40" s="88">
        <v>0</v>
      </c>
    </row>
    <row r="41" spans="1:25" s="4" customFormat="1" ht="17.25" thickBot="1">
      <c r="A41" s="43" t="s">
        <v>71</v>
      </c>
      <c r="B41" s="208" t="s">
        <v>3</v>
      </c>
      <c r="C41" s="180">
        <f aca="true" t="shared" si="11" ref="C41:V41">SUM(C36:C40)</f>
        <v>2012167</v>
      </c>
      <c r="D41" s="75">
        <f t="shared" si="11"/>
        <v>170925</v>
      </c>
      <c r="E41" s="75">
        <f>SUM(E36:E40)</f>
        <v>0</v>
      </c>
      <c r="F41" s="30">
        <f t="shared" si="11"/>
        <v>50596</v>
      </c>
      <c r="G41" s="30">
        <f>SUM(G36:G40)</f>
        <v>0</v>
      </c>
      <c r="H41" s="75">
        <f t="shared" si="11"/>
        <v>0</v>
      </c>
      <c r="I41" s="18">
        <f t="shared" si="11"/>
        <v>28141</v>
      </c>
      <c r="J41" s="194">
        <f t="shared" si="11"/>
        <v>463506</v>
      </c>
      <c r="K41" s="18">
        <f t="shared" si="11"/>
        <v>770277</v>
      </c>
      <c r="L41" s="18">
        <f>SUM(L36:L40)</f>
        <v>169636</v>
      </c>
      <c r="M41" s="18">
        <f t="shared" si="11"/>
        <v>1982</v>
      </c>
      <c r="N41" s="167">
        <f t="shared" si="11"/>
        <v>98604</v>
      </c>
      <c r="O41" s="167">
        <f>SUM(O36:O40)</f>
        <v>8380</v>
      </c>
      <c r="P41" s="167">
        <f>SUM(P36:P40)</f>
        <v>14930</v>
      </c>
      <c r="Q41" s="18">
        <f t="shared" si="11"/>
        <v>38089</v>
      </c>
      <c r="R41" s="18">
        <f>SUM(R36:R40)</f>
        <v>0</v>
      </c>
      <c r="S41" s="18">
        <f>SUM(S36:S40)</f>
        <v>25595</v>
      </c>
      <c r="T41" s="18">
        <f t="shared" si="11"/>
        <v>778</v>
      </c>
      <c r="U41" s="18">
        <f>SUM(U36:U40)</f>
        <v>0</v>
      </c>
      <c r="V41" s="18">
        <f t="shared" si="11"/>
        <v>170728</v>
      </c>
      <c r="W41" s="18">
        <f>SUM(W36:W40)</f>
        <v>0</v>
      </c>
      <c r="X41" s="18">
        <f>SUM(X36:X40)</f>
        <v>0</v>
      </c>
      <c r="Y41" s="167">
        <f>SUM(Y36:Y40)</f>
        <v>0</v>
      </c>
    </row>
    <row r="42" spans="1:25" s="4" customFormat="1" ht="17.25" thickBot="1">
      <c r="A42" s="29" t="s">
        <v>43</v>
      </c>
      <c r="B42" s="51" t="s">
        <v>29</v>
      </c>
      <c r="C42" s="144"/>
      <c r="D42" s="74"/>
      <c r="E42" s="74"/>
      <c r="F42" s="27"/>
      <c r="G42" s="27"/>
      <c r="H42" s="74"/>
      <c r="I42" s="26"/>
      <c r="J42" s="26"/>
      <c r="K42" s="159"/>
      <c r="L42" s="159"/>
      <c r="M42" s="159"/>
      <c r="N42" s="27"/>
      <c r="O42" s="27"/>
      <c r="P42" s="27"/>
      <c r="Q42" s="159"/>
      <c r="R42" s="159"/>
      <c r="S42" s="159"/>
      <c r="T42" s="159"/>
      <c r="U42" s="159"/>
      <c r="V42" s="159"/>
      <c r="W42" s="159"/>
      <c r="X42" s="159"/>
      <c r="Y42" s="27"/>
    </row>
    <row r="43" spans="1:25" s="4" customFormat="1" ht="15.75">
      <c r="A43" s="43" t="s">
        <v>60</v>
      </c>
      <c r="B43" s="87" t="s">
        <v>14</v>
      </c>
      <c r="C43" s="124">
        <f>SUM(D43:Y43)</f>
        <v>851305</v>
      </c>
      <c r="D43" s="88">
        <v>153766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401004</v>
      </c>
      <c r="K43" s="88">
        <v>70863</v>
      </c>
      <c r="L43" s="88">
        <v>51714</v>
      </c>
      <c r="M43" s="88">
        <v>33630</v>
      </c>
      <c r="N43" s="88">
        <v>54748</v>
      </c>
      <c r="O43" s="88">
        <v>8852</v>
      </c>
      <c r="P43" s="88">
        <v>0</v>
      </c>
      <c r="Q43" s="88">
        <v>48868</v>
      </c>
      <c r="R43" s="88">
        <v>0</v>
      </c>
      <c r="S43" s="88">
        <v>4675</v>
      </c>
      <c r="T43" s="88">
        <v>8534</v>
      </c>
      <c r="U43" s="88">
        <v>0</v>
      </c>
      <c r="V43" s="88">
        <v>14651</v>
      </c>
      <c r="W43" s="88">
        <v>0</v>
      </c>
      <c r="X43" s="88">
        <v>0</v>
      </c>
      <c r="Y43" s="88">
        <v>0</v>
      </c>
    </row>
    <row r="44" spans="1:25" s="4" customFormat="1" ht="15.75">
      <c r="A44" s="43" t="s">
        <v>61</v>
      </c>
      <c r="B44" s="87" t="s">
        <v>15</v>
      </c>
      <c r="C44" s="124">
        <f>SUM(D44:Y44)</f>
        <v>810191</v>
      </c>
      <c r="D44" s="88">
        <v>69336</v>
      </c>
      <c r="E44" s="88">
        <v>0</v>
      </c>
      <c r="F44" s="88">
        <v>0</v>
      </c>
      <c r="G44" s="88">
        <v>0</v>
      </c>
      <c r="H44" s="88">
        <v>0</v>
      </c>
      <c r="I44" s="88">
        <v>4344</v>
      </c>
      <c r="J44" s="88">
        <v>206201</v>
      </c>
      <c r="K44" s="88">
        <v>186253</v>
      </c>
      <c r="L44" s="88">
        <v>267194</v>
      </c>
      <c r="M44" s="88">
        <v>0</v>
      </c>
      <c r="N44" s="88">
        <v>0</v>
      </c>
      <c r="O44" s="88">
        <v>6163</v>
      </c>
      <c r="P44" s="88">
        <v>0</v>
      </c>
      <c r="Q44" s="88">
        <v>13943</v>
      </c>
      <c r="R44" s="88">
        <v>0</v>
      </c>
      <c r="S44" s="88">
        <v>35233</v>
      </c>
      <c r="T44" s="88">
        <v>0</v>
      </c>
      <c r="U44" s="88">
        <v>0</v>
      </c>
      <c r="V44" s="88">
        <v>21524</v>
      </c>
      <c r="W44" s="88">
        <v>0</v>
      </c>
      <c r="X44" s="88">
        <v>0</v>
      </c>
      <c r="Y44" s="88">
        <v>0</v>
      </c>
    </row>
    <row r="45" spans="1:25" s="4" customFormat="1" ht="15.75">
      <c r="A45" s="43" t="s">
        <v>62</v>
      </c>
      <c r="B45" s="87" t="s">
        <v>16</v>
      </c>
      <c r="C45" s="124">
        <f>SUM(D45:Y45)</f>
        <v>616960</v>
      </c>
      <c r="D45" s="88">
        <v>74664</v>
      </c>
      <c r="E45" s="88">
        <v>0</v>
      </c>
      <c r="F45" s="88">
        <v>0</v>
      </c>
      <c r="G45" s="88">
        <v>0</v>
      </c>
      <c r="H45" s="88">
        <v>0</v>
      </c>
      <c r="I45" s="88">
        <v>2190</v>
      </c>
      <c r="J45" s="88">
        <v>149255</v>
      </c>
      <c r="K45" s="88">
        <v>246479</v>
      </c>
      <c r="L45" s="88">
        <v>86392</v>
      </c>
      <c r="M45" s="88">
        <v>0</v>
      </c>
      <c r="N45" s="88">
        <v>18437</v>
      </c>
      <c r="O45" s="88">
        <v>14011</v>
      </c>
      <c r="P45" s="88">
        <v>0</v>
      </c>
      <c r="Q45" s="88">
        <v>11498</v>
      </c>
      <c r="R45" s="88">
        <v>0</v>
      </c>
      <c r="S45" s="88">
        <v>6210</v>
      </c>
      <c r="T45" s="88">
        <v>0</v>
      </c>
      <c r="U45" s="88">
        <v>0</v>
      </c>
      <c r="V45" s="88">
        <v>7824</v>
      </c>
      <c r="W45" s="88">
        <v>0</v>
      </c>
      <c r="X45" s="88">
        <v>0</v>
      </c>
      <c r="Y45" s="88">
        <v>0</v>
      </c>
    </row>
    <row r="46" spans="1:25" s="4" customFormat="1" ht="15.75">
      <c r="A46" s="43" t="s">
        <v>63</v>
      </c>
      <c r="B46" s="207" t="s">
        <v>154</v>
      </c>
      <c r="C46" s="124">
        <f>SUM(D46:Y46)</f>
        <v>1908018</v>
      </c>
      <c r="D46" s="88">
        <v>66047</v>
      </c>
      <c r="E46" s="88">
        <v>0</v>
      </c>
      <c r="F46" s="88">
        <v>0</v>
      </c>
      <c r="G46" s="88">
        <v>0</v>
      </c>
      <c r="H46" s="88">
        <v>0</v>
      </c>
      <c r="I46" s="88">
        <v>21607</v>
      </c>
      <c r="J46" s="88">
        <v>527897</v>
      </c>
      <c r="K46" s="88">
        <v>921507</v>
      </c>
      <c r="L46" s="88">
        <v>137219</v>
      </c>
      <c r="M46" s="88">
        <v>0</v>
      </c>
      <c r="N46" s="88">
        <v>112425</v>
      </c>
      <c r="O46" s="88">
        <v>0</v>
      </c>
      <c r="P46" s="88">
        <v>14930</v>
      </c>
      <c r="Q46" s="88">
        <v>45777</v>
      </c>
      <c r="R46" s="88">
        <v>0</v>
      </c>
      <c r="S46" s="88">
        <v>15352</v>
      </c>
      <c r="T46" s="88">
        <v>0</v>
      </c>
      <c r="U46" s="88">
        <v>0</v>
      </c>
      <c r="V46" s="88">
        <v>45257</v>
      </c>
      <c r="W46" s="88">
        <v>0</v>
      </c>
      <c r="X46" s="88">
        <v>0</v>
      </c>
      <c r="Y46" s="88">
        <v>0</v>
      </c>
    </row>
    <row r="47" spans="1:25" s="92" customFormat="1" ht="15.75">
      <c r="A47" s="86" t="s">
        <v>64</v>
      </c>
      <c r="B47" s="207" t="s">
        <v>155</v>
      </c>
      <c r="C47" s="140">
        <f>SUM(D47:Y47)</f>
        <v>233741</v>
      </c>
      <c r="D47" s="88">
        <v>39401</v>
      </c>
      <c r="E47" s="88">
        <v>0</v>
      </c>
      <c r="F47" s="88">
        <v>66588</v>
      </c>
      <c r="G47" s="88">
        <v>0</v>
      </c>
      <c r="H47" s="88">
        <v>0</v>
      </c>
      <c r="I47" s="88">
        <v>0</v>
      </c>
      <c r="J47" s="88">
        <v>10058</v>
      </c>
      <c r="K47" s="88">
        <v>1628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88">
        <v>0</v>
      </c>
      <c r="V47" s="88">
        <v>116066</v>
      </c>
      <c r="W47" s="88">
        <v>0</v>
      </c>
      <c r="X47" s="88">
        <v>0</v>
      </c>
      <c r="Y47" s="88">
        <v>0</v>
      </c>
    </row>
    <row r="48" spans="1:25" s="4" customFormat="1" ht="17.25" thickBot="1">
      <c r="A48" s="43" t="s">
        <v>72</v>
      </c>
      <c r="B48" s="54" t="s">
        <v>3</v>
      </c>
      <c r="C48" s="180">
        <f>SUM(C43:C47)</f>
        <v>4420215</v>
      </c>
      <c r="D48" s="75">
        <f aca="true" t="shared" si="12" ref="D48:V48">SUM(D43:D47)</f>
        <v>403214</v>
      </c>
      <c r="E48" s="75">
        <f>SUM(E43:E47)</f>
        <v>0</v>
      </c>
      <c r="F48" s="30">
        <f>SUM(F43:F47)</f>
        <v>66588</v>
      </c>
      <c r="G48" s="30">
        <f>SUM(G43:G47)</f>
        <v>0</v>
      </c>
      <c r="H48" s="75">
        <f t="shared" si="12"/>
        <v>0</v>
      </c>
      <c r="I48" s="18">
        <f t="shared" si="12"/>
        <v>28141</v>
      </c>
      <c r="J48" s="194">
        <f t="shared" si="12"/>
        <v>1294415</v>
      </c>
      <c r="K48" s="18">
        <f t="shared" si="12"/>
        <v>1426730</v>
      </c>
      <c r="L48" s="18">
        <f>SUM(L43:L47)</f>
        <v>542519</v>
      </c>
      <c r="M48" s="18">
        <f t="shared" si="12"/>
        <v>33630</v>
      </c>
      <c r="N48" s="167">
        <f t="shared" si="12"/>
        <v>185610</v>
      </c>
      <c r="O48" s="167">
        <f>SUM(O43:O47)</f>
        <v>29026</v>
      </c>
      <c r="P48" s="167">
        <f>SUM(P43:P47)</f>
        <v>14930</v>
      </c>
      <c r="Q48" s="18">
        <f t="shared" si="12"/>
        <v>120086</v>
      </c>
      <c r="R48" s="18">
        <f>SUM(R43:R47)</f>
        <v>0</v>
      </c>
      <c r="S48" s="18">
        <f>SUM(S43:S47)</f>
        <v>61470</v>
      </c>
      <c r="T48" s="18">
        <f t="shared" si="12"/>
        <v>8534</v>
      </c>
      <c r="U48" s="18">
        <f>SUM(U43:U47)</f>
        <v>0</v>
      </c>
      <c r="V48" s="18">
        <f t="shared" si="12"/>
        <v>205322</v>
      </c>
      <c r="W48" s="18">
        <f>SUM(W43:W47)</f>
        <v>0</v>
      </c>
      <c r="X48" s="18">
        <f>SUM(X43:X47)</f>
        <v>0</v>
      </c>
      <c r="Y48" s="167">
        <f>SUM(Y43:Y47)</f>
        <v>0</v>
      </c>
    </row>
    <row r="49" spans="1:25" s="4" customFormat="1" ht="17.25" thickBot="1">
      <c r="A49" s="29" t="s">
        <v>44</v>
      </c>
      <c r="B49" s="51" t="s">
        <v>30</v>
      </c>
      <c r="C49" s="144"/>
      <c r="D49" s="74"/>
      <c r="E49" s="74"/>
      <c r="F49" s="27"/>
      <c r="G49" s="27"/>
      <c r="H49" s="74"/>
      <c r="I49" s="26"/>
      <c r="J49" s="26"/>
      <c r="K49" s="159"/>
      <c r="L49" s="159"/>
      <c r="M49" s="159"/>
      <c r="N49" s="27"/>
      <c r="O49" s="27"/>
      <c r="P49" s="27"/>
      <c r="Q49" s="159"/>
      <c r="R49" s="159"/>
      <c r="S49" s="159"/>
      <c r="T49" s="159"/>
      <c r="U49" s="159"/>
      <c r="V49" s="159"/>
      <c r="W49" s="159"/>
      <c r="X49" s="159"/>
      <c r="Y49" s="27"/>
    </row>
    <row r="50" spans="1:25" s="4" customFormat="1" ht="15.75">
      <c r="A50" s="43" t="s">
        <v>65</v>
      </c>
      <c r="B50" s="187" t="s">
        <v>14</v>
      </c>
      <c r="C50" s="148">
        <f>C43/C$13%</f>
        <v>0.42884322654690926</v>
      </c>
      <c r="D50" s="148">
        <f>D43/D$13%</f>
        <v>3.613109700219466</v>
      </c>
      <c r="E50" s="148">
        <f>E43/E$13%</f>
        <v>0</v>
      </c>
      <c r="F50" s="148">
        <f aca="true" t="shared" si="13" ref="F50:V50">F43/F$13%</f>
        <v>0</v>
      </c>
      <c r="G50" s="148">
        <f>G43/G$13%</f>
        <v>0</v>
      </c>
      <c r="H50" s="148">
        <f t="shared" si="13"/>
        <v>0</v>
      </c>
      <c r="I50" s="148">
        <f aca="true" t="shared" si="14" ref="I50:J53">I36/I$13%</f>
        <v>0</v>
      </c>
      <c r="J50" s="148">
        <f t="shared" si="14"/>
        <v>2.430018380875781</v>
      </c>
      <c r="K50" s="160">
        <f t="shared" si="13"/>
        <v>0.6902919121494123</v>
      </c>
      <c r="L50" s="160">
        <f>L43/L$13%</f>
        <v>0.9443457948362469</v>
      </c>
      <c r="M50" s="160">
        <f t="shared" si="13"/>
        <v>0.24283676668513518</v>
      </c>
      <c r="N50" s="179">
        <f t="shared" si="13"/>
        <v>0.4090782066551797</v>
      </c>
      <c r="O50" s="179">
        <f aca="true" t="shared" si="15" ref="O50:P53">O43/O$13%</f>
        <v>0.16305527116872612</v>
      </c>
      <c r="P50" s="179">
        <f t="shared" si="15"/>
        <v>0</v>
      </c>
      <c r="Q50" s="160">
        <f t="shared" si="13"/>
        <v>0.3515986485741721</v>
      </c>
      <c r="R50" s="160">
        <f aca="true" t="shared" si="16" ref="R50:S53">R43/R$13%</f>
        <v>0</v>
      </c>
      <c r="S50" s="160">
        <f t="shared" si="16"/>
        <v>0.02504685503116043</v>
      </c>
      <c r="T50" s="160">
        <f t="shared" si="13"/>
        <v>0.08630960206965045</v>
      </c>
      <c r="U50" s="160">
        <f>U43/U$13%</f>
        <v>0</v>
      </c>
      <c r="V50" s="160">
        <f t="shared" si="13"/>
        <v>0.2699024254189834</v>
      </c>
      <c r="W50" s="160">
        <f aca="true" t="shared" si="17" ref="W50:Y53">W43/W$13%</f>
        <v>0</v>
      </c>
      <c r="X50" s="160">
        <f t="shared" si="17"/>
        <v>0</v>
      </c>
      <c r="Y50" s="179">
        <f t="shared" si="17"/>
        <v>0</v>
      </c>
    </row>
    <row r="51" spans="1:25" s="4" customFormat="1" ht="15.75">
      <c r="A51" s="43" t="s">
        <v>66</v>
      </c>
      <c r="B51" s="187" t="s">
        <v>15</v>
      </c>
      <c r="C51" s="148">
        <f>C44/C$13%</f>
        <v>0.40813212956492323</v>
      </c>
      <c r="D51" s="148">
        <f aca="true" t="shared" si="18" ref="D51:V51">D44/D$13%</f>
        <v>1.629219555522137</v>
      </c>
      <c r="E51" s="148">
        <f>E44/E$13%</f>
        <v>0</v>
      </c>
      <c r="F51" s="148">
        <f t="shared" si="18"/>
        <v>0</v>
      </c>
      <c r="G51" s="148">
        <f>G44/G$13%</f>
        <v>0</v>
      </c>
      <c r="H51" s="148">
        <f t="shared" si="18"/>
        <v>0</v>
      </c>
      <c r="I51" s="148">
        <f t="shared" si="14"/>
        <v>15.436551650616536</v>
      </c>
      <c r="J51" s="148">
        <f t="shared" si="14"/>
        <v>1.9541354074741173</v>
      </c>
      <c r="K51" s="160">
        <f t="shared" si="18"/>
        <v>1.8143310262557963</v>
      </c>
      <c r="L51" s="160">
        <f>L44/L$13%</f>
        <v>4.879211244643156</v>
      </c>
      <c r="M51" s="160">
        <f t="shared" si="18"/>
        <v>0</v>
      </c>
      <c r="N51" s="179">
        <f t="shared" si="18"/>
        <v>0</v>
      </c>
      <c r="O51" s="179">
        <f t="shared" si="15"/>
        <v>0.11352345641808168</v>
      </c>
      <c r="P51" s="179">
        <f t="shared" si="15"/>
        <v>0</v>
      </c>
      <c r="Q51" s="160">
        <f t="shared" si="18"/>
        <v>0.10031799863038555</v>
      </c>
      <c r="R51" s="160">
        <f t="shared" si="16"/>
        <v>0</v>
      </c>
      <c r="S51" s="160">
        <f t="shared" si="16"/>
        <v>0.1887648862701338</v>
      </c>
      <c r="T51" s="160">
        <f t="shared" si="18"/>
        <v>0</v>
      </c>
      <c r="U51" s="160">
        <f>U44/U$13%</f>
        <v>0</v>
      </c>
      <c r="V51" s="160">
        <f t="shared" si="18"/>
        <v>0.39651763051793043</v>
      </c>
      <c r="W51" s="160">
        <f t="shared" si="17"/>
        <v>0</v>
      </c>
      <c r="X51" s="160">
        <f t="shared" si="17"/>
        <v>0</v>
      </c>
      <c r="Y51" s="179">
        <f t="shared" si="17"/>
        <v>0</v>
      </c>
    </row>
    <row r="52" spans="1:25" s="4" customFormat="1" ht="15.75">
      <c r="A52" s="43" t="s">
        <v>67</v>
      </c>
      <c r="B52" s="187" t="s">
        <v>16</v>
      </c>
      <c r="C52" s="148">
        <f>C45/C$13%</f>
        <v>0.31079239174018847</v>
      </c>
      <c r="D52" s="148">
        <f aca="true" t="shared" si="19" ref="D52:V52">D45/D$13%</f>
        <v>1.7544139969641286</v>
      </c>
      <c r="E52" s="148">
        <f>E45/E$13%</f>
        <v>0</v>
      </c>
      <c r="F52" s="148">
        <f t="shared" si="19"/>
        <v>0</v>
      </c>
      <c r="G52" s="148">
        <f>G45/G$13%</f>
        <v>0</v>
      </c>
      <c r="H52" s="148">
        <f t="shared" si="19"/>
        <v>0</v>
      </c>
      <c r="I52" s="148">
        <f t="shared" si="14"/>
        <v>7.782239437120215</v>
      </c>
      <c r="J52" s="148">
        <f t="shared" si="14"/>
        <v>2.0808613746057234</v>
      </c>
      <c r="K52" s="160">
        <f t="shared" si="19"/>
        <v>2.4010056053889195</v>
      </c>
      <c r="L52" s="160">
        <f>L45/L$13%</f>
        <v>1.5775983661579658</v>
      </c>
      <c r="M52" s="160">
        <f t="shared" si="19"/>
        <v>0</v>
      </c>
      <c r="N52" s="179">
        <f t="shared" si="19"/>
        <v>0.13776165149597333</v>
      </c>
      <c r="O52" s="179">
        <f t="shared" si="15"/>
        <v>0.25808488526265494</v>
      </c>
      <c r="P52" s="179">
        <f t="shared" si="15"/>
        <v>0</v>
      </c>
      <c r="Q52" s="160">
        <f t="shared" si="19"/>
        <v>0.08272655441814339</v>
      </c>
      <c r="R52" s="160">
        <f t="shared" si="16"/>
        <v>0</v>
      </c>
      <c r="S52" s="160">
        <f t="shared" si="16"/>
        <v>0.03327079566706017</v>
      </c>
      <c r="T52" s="160">
        <f t="shared" si="19"/>
        <v>0</v>
      </c>
      <c r="U52" s="160">
        <f>U45/U$13%</f>
        <v>0</v>
      </c>
      <c r="V52" s="160">
        <f t="shared" si="19"/>
        <v>0.14413463766829063</v>
      </c>
      <c r="W52" s="160">
        <f t="shared" si="17"/>
        <v>0</v>
      </c>
      <c r="X52" s="160">
        <f t="shared" si="17"/>
        <v>0</v>
      </c>
      <c r="Y52" s="179">
        <f t="shared" si="17"/>
        <v>0</v>
      </c>
    </row>
    <row r="53" spans="1:25" s="4" customFormat="1" ht="15.75">
      <c r="A53" s="43" t="s">
        <v>68</v>
      </c>
      <c r="B53" s="207" t="s">
        <v>154</v>
      </c>
      <c r="C53" s="148">
        <f>C46/C$13%</f>
        <v>0.9611603308210109</v>
      </c>
      <c r="D53" s="148">
        <f aca="true" t="shared" si="20" ref="D53:V53">D46/D$13%</f>
        <v>1.5519364252851415</v>
      </c>
      <c r="E53" s="148">
        <f>E46/E$13%</f>
        <v>0</v>
      </c>
      <c r="F53" s="148">
        <f t="shared" si="20"/>
        <v>0</v>
      </c>
      <c r="G53" s="148">
        <f>G46/G$13%</f>
        <v>0</v>
      </c>
      <c r="H53" s="148">
        <f t="shared" si="20"/>
        <v>0</v>
      </c>
      <c r="I53" s="148">
        <f t="shared" si="14"/>
        <v>76.78120891226324</v>
      </c>
      <c r="J53" s="148">
        <f t="shared" si="14"/>
        <v>10.007550710295245</v>
      </c>
      <c r="K53" s="160">
        <f t="shared" si="20"/>
        <v>8.976600328649203</v>
      </c>
      <c r="L53" s="160">
        <f>L46/L$13%</f>
        <v>2.5057467150410906</v>
      </c>
      <c r="M53" s="160">
        <f t="shared" si="20"/>
        <v>0</v>
      </c>
      <c r="N53" s="179">
        <f t="shared" si="20"/>
        <v>0.8400419628700331</v>
      </c>
      <c r="O53" s="179">
        <f t="shared" si="15"/>
        <v>0</v>
      </c>
      <c r="P53" s="179">
        <f t="shared" si="15"/>
        <v>0.21592552724226655</v>
      </c>
      <c r="Q53" s="160">
        <f t="shared" si="20"/>
        <v>0.32935932176024957</v>
      </c>
      <c r="R53" s="160">
        <f t="shared" si="16"/>
        <v>0</v>
      </c>
      <c r="S53" s="160">
        <f t="shared" si="16"/>
        <v>0.08225012159109625</v>
      </c>
      <c r="T53" s="160">
        <f t="shared" si="20"/>
        <v>0</v>
      </c>
      <c r="U53" s="160">
        <f>U46/U$13%</f>
        <v>0</v>
      </c>
      <c r="V53" s="160">
        <f t="shared" si="20"/>
        <v>0.833729715868332</v>
      </c>
      <c r="W53" s="160">
        <f t="shared" si="17"/>
        <v>0</v>
      </c>
      <c r="X53" s="160">
        <f t="shared" si="17"/>
        <v>0</v>
      </c>
      <c r="Y53" s="179">
        <f t="shared" si="17"/>
        <v>0</v>
      </c>
    </row>
    <row r="54" spans="1:25" s="4" customFormat="1" ht="16.5" thickBot="1">
      <c r="A54" s="43" t="s">
        <v>69</v>
      </c>
      <c r="B54" s="207" t="s">
        <v>155</v>
      </c>
      <c r="C54" s="148">
        <f>C47/C$13%</f>
        <v>0.11774657098959963</v>
      </c>
      <c r="D54" s="79">
        <f>(D48-D44-D45-D46)/D13%</f>
        <v>4.538932933563295</v>
      </c>
      <c r="E54" s="79">
        <f>(E48-E44-E45-E46)/E13%</f>
        <v>0</v>
      </c>
      <c r="F54" s="143">
        <f>(F48-F44-F45-F46)/F13%</f>
        <v>0.7467896557049367</v>
      </c>
      <c r="G54" s="143">
        <f>(G48-G44-G45-G46)/G13%</f>
        <v>0</v>
      </c>
      <c r="H54" s="79">
        <f>(H48-H44-H45-H46)/H13%</f>
        <v>0</v>
      </c>
      <c r="I54" s="19">
        <f>(I41-I37-I38-I39)/I13%</f>
        <v>0</v>
      </c>
      <c r="J54" s="142">
        <f>(J41-J37-J38-J39)/J13%</f>
        <v>2.7350149530125742</v>
      </c>
      <c r="K54" s="11">
        <f aca="true" t="shared" si="21" ref="K54:Y54">(K48-K44-K45-K46)/K13%</f>
        <v>0.7061506146172621</v>
      </c>
      <c r="L54" s="11">
        <f t="shared" si="21"/>
        <v>0.9443457948362469</v>
      </c>
      <c r="M54" s="11">
        <f t="shared" si="21"/>
        <v>0.24283676668513518</v>
      </c>
      <c r="N54" s="143">
        <f t="shared" si="21"/>
        <v>0.4090782066551797</v>
      </c>
      <c r="O54" s="143">
        <f t="shared" si="21"/>
        <v>0.16305527116872612</v>
      </c>
      <c r="P54" s="143">
        <f t="shared" si="21"/>
        <v>0</v>
      </c>
      <c r="Q54" s="11">
        <f t="shared" si="21"/>
        <v>0.3515986485741721</v>
      </c>
      <c r="R54" s="11">
        <f t="shared" si="21"/>
        <v>0</v>
      </c>
      <c r="S54" s="11">
        <f t="shared" si="21"/>
        <v>0.02504685503116043</v>
      </c>
      <c r="T54" s="11">
        <f t="shared" si="21"/>
        <v>0.08630960206965045</v>
      </c>
      <c r="U54" s="11">
        <f t="shared" si="21"/>
        <v>0</v>
      </c>
      <c r="V54" s="11">
        <f t="shared" si="21"/>
        <v>2.408083771994625</v>
      </c>
      <c r="W54" s="11">
        <f t="shared" si="21"/>
        <v>0</v>
      </c>
      <c r="X54" s="11">
        <f t="shared" si="21"/>
        <v>0</v>
      </c>
      <c r="Y54" s="143">
        <f t="shared" si="21"/>
        <v>0</v>
      </c>
    </row>
    <row r="55" spans="1:25" s="4" customFormat="1" ht="17.25" thickBot="1">
      <c r="A55" s="23">
        <v>6</v>
      </c>
      <c r="B55" s="51" t="s">
        <v>40</v>
      </c>
      <c r="C55" s="144"/>
      <c r="D55" s="74"/>
      <c r="E55" s="74"/>
      <c r="F55" s="27"/>
      <c r="G55" s="27"/>
      <c r="H55" s="74"/>
      <c r="I55" s="26"/>
      <c r="J55" s="26"/>
      <c r="K55" s="159"/>
      <c r="L55" s="159"/>
      <c r="M55" s="159"/>
      <c r="N55" s="27"/>
      <c r="O55" s="27"/>
      <c r="P55" s="27"/>
      <c r="Q55" s="159"/>
      <c r="R55" s="159"/>
      <c r="S55" s="159"/>
      <c r="T55" s="159"/>
      <c r="U55" s="159"/>
      <c r="V55" s="159"/>
      <c r="W55" s="159"/>
      <c r="X55" s="159"/>
      <c r="Y55" s="27"/>
    </row>
    <row r="56" spans="1:25" s="4" customFormat="1" ht="15.75">
      <c r="A56" s="42" t="s">
        <v>73</v>
      </c>
      <c r="B56" s="52" t="s">
        <v>32</v>
      </c>
      <c r="C56" s="124">
        <f>SUM(D56:Y56)</f>
        <v>2092</v>
      </c>
      <c r="D56" s="79">
        <v>29</v>
      </c>
      <c r="E56" s="79">
        <v>146</v>
      </c>
      <c r="F56" s="79">
        <v>92</v>
      </c>
      <c r="G56" s="79">
        <v>172</v>
      </c>
      <c r="H56" s="79">
        <v>81</v>
      </c>
      <c r="I56" s="79">
        <v>0</v>
      </c>
      <c r="J56" s="79">
        <v>0</v>
      </c>
      <c r="K56" s="79">
        <v>78</v>
      </c>
      <c r="L56" s="79">
        <v>43</v>
      </c>
      <c r="M56" s="79">
        <v>142</v>
      </c>
      <c r="N56" s="79">
        <v>169</v>
      </c>
      <c r="O56" s="79">
        <v>57</v>
      </c>
      <c r="P56" s="79">
        <v>85</v>
      </c>
      <c r="Q56" s="79">
        <v>120</v>
      </c>
      <c r="R56" s="79">
        <v>191</v>
      </c>
      <c r="S56" s="79">
        <v>105</v>
      </c>
      <c r="T56" s="79">
        <v>101</v>
      </c>
      <c r="U56" s="79">
        <v>78</v>
      </c>
      <c r="V56" s="79">
        <v>62</v>
      </c>
      <c r="W56" s="79">
        <v>87</v>
      </c>
      <c r="X56" s="79">
        <v>170</v>
      </c>
      <c r="Y56" s="79">
        <v>84</v>
      </c>
    </row>
    <row r="57" spans="1:25" s="4" customFormat="1" ht="16.5" thickBot="1">
      <c r="A57" s="42" t="s">
        <v>74</v>
      </c>
      <c r="B57" s="55" t="s">
        <v>19</v>
      </c>
      <c r="C57" s="124">
        <f>SUM(D57:Y57)</f>
        <v>40550000</v>
      </c>
      <c r="D57" s="79">
        <v>612000</v>
      </c>
      <c r="E57" s="79">
        <v>3000000</v>
      </c>
      <c r="F57" s="79">
        <v>1570000</v>
      </c>
      <c r="G57" s="79">
        <v>2407000</v>
      </c>
      <c r="H57" s="79">
        <v>1750000</v>
      </c>
      <c r="I57" s="79">
        <v>0</v>
      </c>
      <c r="J57" s="79">
        <v>0</v>
      </c>
      <c r="K57" s="79">
        <v>1720000</v>
      </c>
      <c r="L57" s="79">
        <v>710000</v>
      </c>
      <c r="M57" s="79">
        <v>2785000</v>
      </c>
      <c r="N57" s="79">
        <v>3794000</v>
      </c>
      <c r="O57" s="79">
        <v>1140000</v>
      </c>
      <c r="P57" s="79">
        <v>1900000</v>
      </c>
      <c r="Q57" s="79">
        <v>2960000</v>
      </c>
      <c r="R57" s="79">
        <v>4520000</v>
      </c>
      <c r="S57" s="79">
        <v>2730000</v>
      </c>
      <c r="T57" s="79">
        <v>1635000</v>
      </c>
      <c r="U57" s="79">
        <v>1171000</v>
      </c>
      <c r="V57" s="79">
        <v>987000</v>
      </c>
      <c r="W57" s="79">
        <v>1466000</v>
      </c>
      <c r="X57" s="79">
        <v>2713000</v>
      </c>
      <c r="Y57" s="79">
        <v>980000</v>
      </c>
    </row>
    <row r="58" spans="1:25" s="4" customFormat="1" ht="17.25" thickBot="1">
      <c r="A58" s="23">
        <v>7</v>
      </c>
      <c r="B58" s="144" t="s">
        <v>45</v>
      </c>
      <c r="C58" s="144"/>
      <c r="D58" s="74"/>
      <c r="E58" s="74"/>
      <c r="F58" s="27"/>
      <c r="G58" s="27"/>
      <c r="H58" s="74"/>
      <c r="I58" s="26"/>
      <c r="J58" s="26"/>
      <c r="K58" s="159"/>
      <c r="L58" s="159"/>
      <c r="M58" s="159"/>
      <c r="N58" s="27"/>
      <c r="O58" s="27"/>
      <c r="P58" s="27"/>
      <c r="Q58" s="159"/>
      <c r="R58" s="159"/>
      <c r="S58" s="159"/>
      <c r="T58" s="159"/>
      <c r="U58" s="159"/>
      <c r="V58" s="159"/>
      <c r="W58" s="159"/>
      <c r="X58" s="159"/>
      <c r="Y58" s="27"/>
    </row>
    <row r="59" spans="1:25" s="92" customFormat="1" ht="15.75">
      <c r="A59" s="86">
        <v>7.1</v>
      </c>
      <c r="B59" s="209" t="s">
        <v>48</v>
      </c>
      <c r="C59" s="140">
        <f aca="true" t="shared" si="22" ref="C59:C70">SUM(D59:Y59)</f>
        <v>76271327</v>
      </c>
      <c r="D59" s="88">
        <v>1032681</v>
      </c>
      <c r="E59" s="88">
        <v>14238434</v>
      </c>
      <c r="F59" s="88">
        <v>8722180</v>
      </c>
      <c r="G59" s="88">
        <v>11004981</v>
      </c>
      <c r="H59" s="88">
        <v>503879</v>
      </c>
      <c r="I59" s="88">
        <v>28141</v>
      </c>
      <c r="J59" s="88">
        <v>2609297</v>
      </c>
      <c r="K59" s="88">
        <v>1708382</v>
      </c>
      <c r="L59" s="88">
        <v>1131458</v>
      </c>
      <c r="M59" s="88">
        <v>3096997</v>
      </c>
      <c r="N59" s="88">
        <v>3025646</v>
      </c>
      <c r="O59" s="88">
        <v>2414927</v>
      </c>
      <c r="P59" s="88">
        <v>727998</v>
      </c>
      <c r="Q59" s="88">
        <v>928344</v>
      </c>
      <c r="R59" s="88">
        <v>2310381</v>
      </c>
      <c r="S59" s="88">
        <v>627130</v>
      </c>
      <c r="T59" s="88">
        <v>5286132</v>
      </c>
      <c r="U59" s="88">
        <v>1477072</v>
      </c>
      <c r="V59" s="88">
        <v>3352933</v>
      </c>
      <c r="W59" s="88">
        <v>4544857</v>
      </c>
      <c r="X59" s="88">
        <v>2938598</v>
      </c>
      <c r="Y59" s="88">
        <v>4560879</v>
      </c>
    </row>
    <row r="60" spans="1:25" s="120" customFormat="1" ht="15.75">
      <c r="A60" s="43">
        <v>7.2</v>
      </c>
      <c r="B60" s="187" t="s">
        <v>49</v>
      </c>
      <c r="C60" s="124">
        <f t="shared" si="22"/>
        <v>122240611</v>
      </c>
      <c r="D60" s="88">
        <v>3223099</v>
      </c>
      <c r="E60" s="88">
        <v>1084232</v>
      </c>
      <c r="F60" s="88">
        <v>194387</v>
      </c>
      <c r="G60" s="88">
        <v>469296</v>
      </c>
      <c r="H60" s="88">
        <v>10751357</v>
      </c>
      <c r="I60" s="88">
        <v>0</v>
      </c>
      <c r="J60" s="88">
        <v>153357</v>
      </c>
      <c r="K60" s="88">
        <v>8557275</v>
      </c>
      <c r="L60" s="88">
        <v>4344714</v>
      </c>
      <c r="M60" s="88">
        <v>10751812</v>
      </c>
      <c r="N60" s="88">
        <v>10357614</v>
      </c>
      <c r="O60" s="88">
        <v>3013907</v>
      </c>
      <c r="P60" s="88">
        <v>6186423</v>
      </c>
      <c r="Q60" s="88">
        <v>12970458</v>
      </c>
      <c r="R60" s="88">
        <v>10228238</v>
      </c>
      <c r="S60" s="88">
        <v>18037888</v>
      </c>
      <c r="T60" s="88">
        <v>4601528</v>
      </c>
      <c r="U60" s="88">
        <v>5316722</v>
      </c>
      <c r="V60" s="88">
        <v>2075325</v>
      </c>
      <c r="W60" s="88">
        <v>2353916</v>
      </c>
      <c r="X60" s="88">
        <v>5764553</v>
      </c>
      <c r="Y60" s="88">
        <v>1804510</v>
      </c>
    </row>
    <row r="61" spans="1:25" s="92" customFormat="1" ht="15.75">
      <c r="A61" s="86">
        <v>7.3</v>
      </c>
      <c r="B61" s="170" t="s">
        <v>46</v>
      </c>
      <c r="C61" s="140">
        <f t="shared" si="22"/>
        <v>8945</v>
      </c>
      <c r="D61" s="88">
        <v>176</v>
      </c>
      <c r="E61" s="88">
        <v>1334</v>
      </c>
      <c r="F61" s="88">
        <v>939</v>
      </c>
      <c r="G61" s="88">
        <v>1336</v>
      </c>
      <c r="H61" s="88">
        <v>54</v>
      </c>
      <c r="I61" s="88">
        <v>15</v>
      </c>
      <c r="J61" s="88">
        <v>344</v>
      </c>
      <c r="K61" s="88">
        <v>246</v>
      </c>
      <c r="L61" s="88">
        <v>133</v>
      </c>
      <c r="M61" s="88">
        <v>263</v>
      </c>
      <c r="N61" s="88">
        <v>358</v>
      </c>
      <c r="O61" s="88">
        <v>183</v>
      </c>
      <c r="P61" s="88">
        <v>75</v>
      </c>
      <c r="Q61" s="88">
        <v>89</v>
      </c>
      <c r="R61" s="88">
        <v>208</v>
      </c>
      <c r="S61" s="88">
        <v>65</v>
      </c>
      <c r="T61" s="88">
        <v>724</v>
      </c>
      <c r="U61" s="88">
        <v>314</v>
      </c>
      <c r="V61" s="88">
        <v>488</v>
      </c>
      <c r="W61" s="88">
        <v>562</v>
      </c>
      <c r="X61" s="88">
        <v>414</v>
      </c>
      <c r="Y61" s="88">
        <v>625</v>
      </c>
    </row>
    <row r="62" spans="1:25" s="92" customFormat="1" ht="15.75">
      <c r="A62" s="43">
        <v>7.4</v>
      </c>
      <c r="B62" s="170" t="s">
        <v>47</v>
      </c>
      <c r="C62" s="140">
        <f t="shared" si="22"/>
        <v>10594</v>
      </c>
      <c r="D62" s="88">
        <v>400</v>
      </c>
      <c r="E62" s="88">
        <v>83</v>
      </c>
      <c r="F62" s="88">
        <v>14</v>
      </c>
      <c r="G62" s="88">
        <v>46</v>
      </c>
      <c r="H62" s="88">
        <v>890</v>
      </c>
      <c r="I62" s="88">
        <v>0</v>
      </c>
      <c r="J62" s="88">
        <v>22</v>
      </c>
      <c r="K62" s="88">
        <v>692</v>
      </c>
      <c r="L62" s="88">
        <v>373</v>
      </c>
      <c r="M62" s="88">
        <v>915</v>
      </c>
      <c r="N62" s="88">
        <v>877</v>
      </c>
      <c r="O62" s="88">
        <v>248</v>
      </c>
      <c r="P62" s="88">
        <v>472</v>
      </c>
      <c r="Q62" s="88">
        <v>883</v>
      </c>
      <c r="R62" s="88">
        <v>722</v>
      </c>
      <c r="S62" s="88">
        <v>1269</v>
      </c>
      <c r="T62" s="88">
        <v>525</v>
      </c>
      <c r="U62" s="88">
        <v>623</v>
      </c>
      <c r="V62" s="88">
        <v>311</v>
      </c>
      <c r="W62" s="88">
        <v>267</v>
      </c>
      <c r="X62" s="88">
        <v>739</v>
      </c>
      <c r="Y62" s="88">
        <v>223</v>
      </c>
    </row>
    <row r="63" spans="1:25" s="235" customFormat="1" ht="15.75">
      <c r="A63" s="86">
        <v>7.5</v>
      </c>
      <c r="B63" s="170" t="s">
        <v>138</v>
      </c>
      <c r="C63" s="140">
        <f t="shared" si="22"/>
        <v>19192</v>
      </c>
      <c r="D63" s="88">
        <v>576</v>
      </c>
      <c r="E63" s="88">
        <v>1377</v>
      </c>
      <c r="F63" s="88">
        <v>919</v>
      </c>
      <c r="G63" s="88">
        <v>1382</v>
      </c>
      <c r="H63" s="88">
        <v>931</v>
      </c>
      <c r="I63" s="88">
        <v>15</v>
      </c>
      <c r="J63" s="88">
        <v>366</v>
      </c>
      <c r="K63" s="88">
        <v>937</v>
      </c>
      <c r="L63" s="88">
        <v>468</v>
      </c>
      <c r="M63" s="88">
        <v>1145</v>
      </c>
      <c r="N63" s="88">
        <v>1235</v>
      </c>
      <c r="O63" s="88">
        <v>431</v>
      </c>
      <c r="P63" s="88">
        <v>547</v>
      </c>
      <c r="Q63" s="88">
        <v>885</v>
      </c>
      <c r="R63" s="88">
        <v>913</v>
      </c>
      <c r="S63" s="88">
        <v>1250</v>
      </c>
      <c r="T63" s="88">
        <v>1249</v>
      </c>
      <c r="U63" s="88">
        <v>937</v>
      </c>
      <c r="V63" s="88">
        <v>799</v>
      </c>
      <c r="W63" s="88">
        <v>829</v>
      </c>
      <c r="X63" s="88">
        <v>1153</v>
      </c>
      <c r="Y63" s="88">
        <v>848</v>
      </c>
    </row>
    <row r="64" spans="1:25" s="235" customFormat="1" ht="15.75">
      <c r="A64" s="86">
        <v>7.6</v>
      </c>
      <c r="B64" s="170" t="s">
        <v>139</v>
      </c>
      <c r="C64" s="140">
        <f t="shared" si="22"/>
        <v>0</v>
      </c>
      <c r="D64" s="88">
        <v>0</v>
      </c>
      <c r="E64" s="88">
        <v>0</v>
      </c>
      <c r="F64" s="88">
        <v>0</v>
      </c>
      <c r="G64" s="88">
        <v>0</v>
      </c>
      <c r="H64" s="88">
        <v>0</v>
      </c>
      <c r="I64" s="88">
        <v>0</v>
      </c>
      <c r="J64" s="88">
        <v>0</v>
      </c>
      <c r="K64" s="88">
        <v>0</v>
      </c>
      <c r="L64" s="88">
        <v>0</v>
      </c>
      <c r="M64" s="88">
        <v>0</v>
      </c>
      <c r="N64" s="88">
        <v>0</v>
      </c>
      <c r="O64" s="88">
        <v>0</v>
      </c>
      <c r="P64" s="88">
        <v>0</v>
      </c>
      <c r="Q64" s="88">
        <v>0</v>
      </c>
      <c r="R64" s="88">
        <v>0</v>
      </c>
      <c r="S64" s="88">
        <v>0</v>
      </c>
      <c r="T64" s="88">
        <v>0</v>
      </c>
      <c r="U64" s="88">
        <v>0</v>
      </c>
      <c r="V64" s="88">
        <v>0</v>
      </c>
      <c r="W64" s="88">
        <v>0</v>
      </c>
      <c r="X64" s="88">
        <v>0</v>
      </c>
      <c r="Y64" s="88">
        <v>0</v>
      </c>
    </row>
    <row r="65" spans="1:25" s="235" customFormat="1" ht="15.75">
      <c r="A65" s="86">
        <v>7.7</v>
      </c>
      <c r="B65" s="170" t="s">
        <v>140</v>
      </c>
      <c r="C65" s="140">
        <f t="shared" si="22"/>
        <v>231</v>
      </c>
      <c r="D65" s="88">
        <v>0</v>
      </c>
      <c r="E65" s="88">
        <v>15</v>
      </c>
      <c r="F65" s="88">
        <v>18</v>
      </c>
      <c r="G65" s="88">
        <v>0</v>
      </c>
      <c r="H65" s="88">
        <v>0</v>
      </c>
      <c r="I65" s="88">
        <v>0</v>
      </c>
      <c r="J65" s="88">
        <v>0</v>
      </c>
      <c r="K65" s="88">
        <v>0</v>
      </c>
      <c r="L65" s="88">
        <v>37</v>
      </c>
      <c r="M65" s="88">
        <v>2</v>
      </c>
      <c r="N65" s="88">
        <v>0</v>
      </c>
      <c r="O65" s="88">
        <v>0</v>
      </c>
      <c r="P65" s="88">
        <v>0</v>
      </c>
      <c r="Q65" s="88">
        <v>75</v>
      </c>
      <c r="R65" s="88">
        <v>15</v>
      </c>
      <c r="S65" s="88">
        <v>69</v>
      </c>
      <c r="T65" s="88">
        <v>0</v>
      </c>
      <c r="U65" s="88">
        <v>0</v>
      </c>
      <c r="V65" s="88">
        <v>0</v>
      </c>
      <c r="W65" s="88">
        <v>0</v>
      </c>
      <c r="X65" s="88">
        <v>0</v>
      </c>
      <c r="Y65" s="88">
        <v>0</v>
      </c>
    </row>
    <row r="66" spans="1:25" ht="15.75">
      <c r="A66" s="43">
        <v>7.8</v>
      </c>
      <c r="B66" s="56" t="s">
        <v>141</v>
      </c>
      <c r="C66" s="140">
        <f t="shared" si="22"/>
        <v>116</v>
      </c>
      <c r="D66" s="88">
        <v>0</v>
      </c>
      <c r="E66" s="88">
        <v>25</v>
      </c>
      <c r="F66" s="88">
        <v>16</v>
      </c>
      <c r="G66" s="88">
        <v>0</v>
      </c>
      <c r="H66" s="88">
        <v>13</v>
      </c>
      <c r="I66" s="88">
        <v>0</v>
      </c>
      <c r="J66" s="88">
        <v>0</v>
      </c>
      <c r="K66" s="88">
        <v>1</v>
      </c>
      <c r="L66" s="88">
        <v>1</v>
      </c>
      <c r="M66" s="88">
        <v>31</v>
      </c>
      <c r="N66" s="88">
        <v>0</v>
      </c>
      <c r="O66" s="88">
        <v>0</v>
      </c>
      <c r="P66" s="88">
        <v>0</v>
      </c>
      <c r="Q66" s="88">
        <v>12</v>
      </c>
      <c r="R66" s="88">
        <v>2</v>
      </c>
      <c r="S66" s="88">
        <v>15</v>
      </c>
      <c r="T66" s="88">
        <v>0</v>
      </c>
      <c r="U66" s="88">
        <v>0</v>
      </c>
      <c r="V66" s="88">
        <v>0</v>
      </c>
      <c r="W66" s="88">
        <v>0</v>
      </c>
      <c r="X66" s="88">
        <v>0</v>
      </c>
      <c r="Y66" s="88">
        <v>0</v>
      </c>
    </row>
    <row r="67" spans="1:25" ht="15.75">
      <c r="A67" s="43">
        <v>7.9</v>
      </c>
      <c r="B67" s="56" t="s">
        <v>135</v>
      </c>
      <c r="C67" s="140">
        <f t="shared" si="22"/>
        <v>193901853</v>
      </c>
      <c r="D67" s="88">
        <v>4255780</v>
      </c>
      <c r="E67" s="88">
        <v>14832400</v>
      </c>
      <c r="F67" s="88">
        <v>8496158</v>
      </c>
      <c r="G67" s="88">
        <v>11474277</v>
      </c>
      <c r="H67" s="88">
        <v>11040124</v>
      </c>
      <c r="I67" s="88">
        <v>28141</v>
      </c>
      <c r="J67" s="88">
        <v>2762654</v>
      </c>
      <c r="K67" s="88">
        <v>10238077</v>
      </c>
      <c r="L67" s="88">
        <v>5085859</v>
      </c>
      <c r="M67" s="88">
        <v>12980193</v>
      </c>
      <c r="N67" s="88">
        <v>13383260</v>
      </c>
      <c r="O67" s="88">
        <v>5428834</v>
      </c>
      <c r="P67" s="88">
        <v>6914421</v>
      </c>
      <c r="Q67" s="88">
        <v>12952901</v>
      </c>
      <c r="R67" s="88">
        <v>12311750</v>
      </c>
      <c r="S67" s="88">
        <v>17639999</v>
      </c>
      <c r="T67" s="88">
        <v>9887660</v>
      </c>
      <c r="U67" s="88">
        <v>6793794</v>
      </c>
      <c r="V67" s="88">
        <v>5428258</v>
      </c>
      <c r="W67" s="88">
        <v>6898773</v>
      </c>
      <c r="X67" s="88">
        <v>8703151</v>
      </c>
      <c r="Y67" s="88">
        <v>6365389</v>
      </c>
    </row>
    <row r="68" spans="1:25" ht="15.75">
      <c r="A68" s="222" t="s">
        <v>144</v>
      </c>
      <c r="B68" s="56" t="s">
        <v>136</v>
      </c>
      <c r="C68" s="140">
        <f t="shared" si="22"/>
        <v>0</v>
      </c>
      <c r="D68" s="88">
        <v>0</v>
      </c>
      <c r="E68" s="88">
        <v>0</v>
      </c>
      <c r="F68" s="88">
        <v>0</v>
      </c>
      <c r="G68" s="88">
        <v>0</v>
      </c>
      <c r="H68" s="88">
        <v>0</v>
      </c>
      <c r="I68" s="88">
        <v>0</v>
      </c>
      <c r="J68" s="88">
        <v>0</v>
      </c>
      <c r="K68" s="88">
        <v>0</v>
      </c>
      <c r="L68" s="88">
        <v>0</v>
      </c>
      <c r="M68" s="88">
        <v>0</v>
      </c>
      <c r="N68" s="88">
        <v>0</v>
      </c>
      <c r="O68" s="88">
        <v>0</v>
      </c>
      <c r="P68" s="88">
        <v>0</v>
      </c>
      <c r="Q68" s="88">
        <v>0</v>
      </c>
      <c r="R68" s="88">
        <v>0</v>
      </c>
      <c r="S68" s="88">
        <v>0</v>
      </c>
      <c r="T68" s="88">
        <v>0</v>
      </c>
      <c r="U68" s="88">
        <v>0</v>
      </c>
      <c r="V68" s="88">
        <v>0</v>
      </c>
      <c r="W68" s="88">
        <v>0</v>
      </c>
      <c r="X68" s="88">
        <v>0</v>
      </c>
      <c r="Y68" s="88">
        <v>0</v>
      </c>
    </row>
    <row r="69" spans="1:25" ht="15.75">
      <c r="A69" s="43">
        <v>7.11</v>
      </c>
      <c r="B69" s="56" t="s">
        <v>137</v>
      </c>
      <c r="C69" s="140">
        <f t="shared" si="22"/>
        <v>2012433</v>
      </c>
      <c r="D69" s="88">
        <v>0</v>
      </c>
      <c r="E69" s="88">
        <v>110573</v>
      </c>
      <c r="F69" s="88">
        <v>179659</v>
      </c>
      <c r="G69" s="88">
        <v>0</v>
      </c>
      <c r="H69" s="88">
        <v>0</v>
      </c>
      <c r="I69" s="88">
        <v>0</v>
      </c>
      <c r="J69" s="88">
        <v>0</v>
      </c>
      <c r="K69" s="88">
        <v>0</v>
      </c>
      <c r="L69" s="88">
        <v>354113</v>
      </c>
      <c r="M69" s="88">
        <v>6884</v>
      </c>
      <c r="N69" s="88">
        <v>0</v>
      </c>
      <c r="O69" s="88">
        <v>0</v>
      </c>
      <c r="P69" s="88">
        <v>0</v>
      </c>
      <c r="Q69" s="88">
        <v>637820</v>
      </c>
      <c r="R69" s="88">
        <v>155713</v>
      </c>
      <c r="S69" s="88">
        <v>567671</v>
      </c>
      <c r="T69" s="88">
        <v>0</v>
      </c>
      <c r="U69" s="88">
        <v>0</v>
      </c>
      <c r="V69" s="88">
        <v>0</v>
      </c>
      <c r="W69" s="88">
        <v>0</v>
      </c>
      <c r="X69" s="88">
        <v>0</v>
      </c>
      <c r="Y69" s="88">
        <v>0</v>
      </c>
    </row>
    <row r="70" spans="1:25" ht="15.75">
      <c r="A70" s="43">
        <v>7.12</v>
      </c>
      <c r="B70" s="56" t="s">
        <v>142</v>
      </c>
      <c r="C70" s="140">
        <f t="shared" si="22"/>
        <v>2597652</v>
      </c>
      <c r="D70" s="88">
        <v>0</v>
      </c>
      <c r="E70" s="88">
        <v>379693</v>
      </c>
      <c r="F70" s="88">
        <v>240750</v>
      </c>
      <c r="G70" s="88">
        <v>0</v>
      </c>
      <c r="H70" s="88">
        <v>215112</v>
      </c>
      <c r="I70" s="88">
        <v>0</v>
      </c>
      <c r="J70" s="88">
        <v>0</v>
      </c>
      <c r="K70" s="88">
        <v>27580</v>
      </c>
      <c r="L70" s="88">
        <v>36200</v>
      </c>
      <c r="M70" s="88">
        <v>861732</v>
      </c>
      <c r="N70" s="88">
        <v>0</v>
      </c>
      <c r="O70" s="88">
        <v>0</v>
      </c>
      <c r="P70" s="88">
        <v>0</v>
      </c>
      <c r="Q70" s="88">
        <v>308081</v>
      </c>
      <c r="R70" s="88">
        <v>71156</v>
      </c>
      <c r="S70" s="88">
        <v>457348</v>
      </c>
      <c r="T70" s="88">
        <v>0</v>
      </c>
      <c r="U70" s="88">
        <v>0</v>
      </c>
      <c r="V70" s="88">
        <v>0</v>
      </c>
      <c r="W70" s="88">
        <v>0</v>
      </c>
      <c r="X70" s="88">
        <v>0</v>
      </c>
      <c r="Y70" s="88">
        <v>0</v>
      </c>
    </row>
  </sheetData>
  <sheetProtection/>
  <mergeCells count="8">
    <mergeCell ref="K3:M3"/>
    <mergeCell ref="P3:S3"/>
    <mergeCell ref="X3:Y3"/>
    <mergeCell ref="B1:G1"/>
    <mergeCell ref="T3:U3"/>
    <mergeCell ref="E3:H3"/>
    <mergeCell ref="I3:J3"/>
    <mergeCell ref="N3:O3"/>
  </mergeCells>
  <printOptions horizontalCentered="1" verticalCentered="1"/>
  <pageMargins left="0.25" right="0.25" top="0.75" bottom="0.75" header="0.3" footer="0.3"/>
  <pageSetup horizontalDpi="300" verticalDpi="300" orientation="landscape" paperSize="9" scale="37" r:id="rId1"/>
  <ignoredErrors>
    <ignoredError sqref="H14 I14:J14" formula="1"/>
    <ignoredError sqref="H16 F16 I16:K16" formula="1" unlockedFormula="1"/>
    <ignoredError sqref="H17 T16:T17 F17 D17 I17:K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Y70"/>
  <sheetViews>
    <sheetView zoomScale="90" zoomScaleNormal="90" zoomScaleSheetLayoutView="90" zoomScalePageLayoutView="0" workbookViewId="0" topLeftCell="A1">
      <pane xSplit="3" ySplit="5" topLeftCell="D6" activePane="bottomRight" state="frozen"/>
      <selection pane="topLeft" activeCell="D14" activeCellId="1" sqref="D14 D14"/>
      <selection pane="topRight" activeCell="D14" activeCellId="1" sqref="D14 D14"/>
      <selection pane="bottomLeft" activeCell="D14" activeCellId="1" sqref="D14 D14"/>
      <selection pane="bottomRight" activeCell="B1" sqref="B1:Q1"/>
    </sheetView>
  </sheetViews>
  <sheetFormatPr defaultColWidth="15.00390625" defaultRowHeight="12.75"/>
  <cols>
    <col min="1" max="1" width="10.57421875" style="0" bestFit="1" customWidth="1"/>
    <col min="2" max="2" width="55.140625" style="0" bestFit="1" customWidth="1"/>
    <col min="3" max="3" width="12.8515625" style="3" bestFit="1" customWidth="1"/>
    <col min="4" max="4" width="13.8515625" style="3" bestFit="1" customWidth="1"/>
    <col min="5" max="5" width="10.140625" style="3" bestFit="1" customWidth="1"/>
    <col min="6" max="6" width="11.00390625" style="3" customWidth="1"/>
    <col min="7" max="7" width="11.421875" style="3" bestFit="1" customWidth="1"/>
    <col min="8" max="8" width="10.7109375" style="3" bestFit="1" customWidth="1"/>
    <col min="9" max="9" width="9.7109375" style="3" bestFit="1" customWidth="1"/>
    <col min="10" max="10" width="12.7109375" style="3" customWidth="1"/>
    <col min="11" max="13" width="10.7109375" style="3" bestFit="1" customWidth="1"/>
    <col min="14" max="14" width="11.00390625" style="3" customWidth="1"/>
    <col min="15" max="15" width="12.421875" style="3" bestFit="1" customWidth="1"/>
    <col min="16" max="16" width="11.00390625" style="3" bestFit="1" customWidth="1"/>
    <col min="17" max="17" width="12.28125" style="3" bestFit="1" customWidth="1"/>
    <col min="18" max="18" width="15.00390625" style="3" customWidth="1"/>
    <col min="19" max="19" width="11.00390625" style="3" bestFit="1" customWidth="1"/>
    <col min="20" max="20" width="17.8515625" style="0" bestFit="1" customWidth="1"/>
    <col min="21" max="21" width="11.28125" style="0" bestFit="1" customWidth="1"/>
    <col min="22" max="22" width="15.7109375" style="0" bestFit="1" customWidth="1"/>
    <col min="23" max="23" width="12.00390625" style="0" bestFit="1" customWidth="1"/>
    <col min="24" max="24" width="10.7109375" style="0" bestFit="1" customWidth="1"/>
    <col min="25" max="25" width="11.421875" style="0" bestFit="1" customWidth="1"/>
  </cols>
  <sheetData>
    <row r="1" spans="1:19" ht="18.75">
      <c r="A1" s="290"/>
      <c r="B1" s="327" t="s">
        <v>157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97"/>
      <c r="S1" s="97"/>
    </row>
    <row r="2" spans="2:19" ht="19.5" thickBot="1">
      <c r="B2" s="15" t="s">
        <v>86</v>
      </c>
      <c r="C2" s="34">
        <f>Prayas!C2</f>
        <v>42857</v>
      </c>
      <c r="D2" s="4"/>
      <c r="E2" s="34"/>
      <c r="G2" s="34"/>
      <c r="H2" s="34"/>
      <c r="I2" s="4"/>
      <c r="J2" s="4"/>
      <c r="K2" s="4"/>
      <c r="M2" s="4"/>
      <c r="N2" s="4"/>
      <c r="O2" s="4"/>
      <c r="P2" s="4"/>
      <c r="R2" s="4"/>
      <c r="S2" s="4"/>
    </row>
    <row r="3" spans="1:25" ht="17.25" thickBot="1">
      <c r="A3" s="64" t="s">
        <v>0</v>
      </c>
      <c r="B3" s="44" t="s">
        <v>77</v>
      </c>
      <c r="C3" s="201" t="s">
        <v>105</v>
      </c>
      <c r="D3" s="295" t="s">
        <v>151</v>
      </c>
      <c r="E3" s="315" t="s">
        <v>75</v>
      </c>
      <c r="F3" s="316"/>
      <c r="G3" s="316"/>
      <c r="H3" s="317"/>
      <c r="I3" s="318" t="s">
        <v>83</v>
      </c>
      <c r="J3" s="319"/>
      <c r="K3" s="306" t="s">
        <v>78</v>
      </c>
      <c r="L3" s="307"/>
      <c r="M3" s="308"/>
      <c r="N3" s="291" t="s">
        <v>102</v>
      </c>
      <c r="O3" s="292"/>
      <c r="P3" s="309" t="s">
        <v>81</v>
      </c>
      <c r="Q3" s="310"/>
      <c r="R3" s="310"/>
      <c r="S3" s="311"/>
      <c r="T3" s="312" t="s">
        <v>125</v>
      </c>
      <c r="U3" s="313"/>
      <c r="V3" s="214" t="s">
        <v>127</v>
      </c>
      <c r="W3" s="216" t="s">
        <v>103</v>
      </c>
      <c r="X3" s="312" t="s">
        <v>126</v>
      </c>
      <c r="Y3" s="313"/>
    </row>
    <row r="4" spans="1:25" ht="17.25" thickBot="1">
      <c r="A4" s="64"/>
      <c r="B4" s="69" t="s">
        <v>76</v>
      </c>
      <c r="C4" s="201" t="s">
        <v>147</v>
      </c>
      <c r="D4" s="233" t="s">
        <v>152</v>
      </c>
      <c r="E4" s="99" t="s">
        <v>148</v>
      </c>
      <c r="F4" s="99" t="s">
        <v>101</v>
      </c>
      <c r="G4" s="99" t="s">
        <v>106</v>
      </c>
      <c r="H4" s="99" t="s">
        <v>149</v>
      </c>
      <c r="I4" s="229" t="s">
        <v>99</v>
      </c>
      <c r="J4" s="230" t="s">
        <v>100</v>
      </c>
      <c r="K4" s="226" t="s">
        <v>79</v>
      </c>
      <c r="L4" s="227" t="s">
        <v>80</v>
      </c>
      <c r="M4" s="226" t="s">
        <v>121</v>
      </c>
      <c r="N4" s="228" t="s">
        <v>102</v>
      </c>
      <c r="O4" s="228" t="s">
        <v>132</v>
      </c>
      <c r="P4" s="225" t="s">
        <v>120</v>
      </c>
      <c r="Q4" s="225" t="s">
        <v>117</v>
      </c>
      <c r="R4" s="225" t="s">
        <v>82</v>
      </c>
      <c r="S4" s="225" t="s">
        <v>119</v>
      </c>
      <c r="T4" s="213" t="s">
        <v>124</v>
      </c>
      <c r="U4" s="213" t="s">
        <v>116</v>
      </c>
      <c r="V4" s="215" t="s">
        <v>123</v>
      </c>
      <c r="W4" s="217" t="s">
        <v>104</v>
      </c>
      <c r="X4" s="213" t="s">
        <v>89</v>
      </c>
      <c r="Y4" s="213" t="s">
        <v>145</v>
      </c>
    </row>
    <row r="5" spans="1:25" ht="17.25" thickBot="1">
      <c r="A5" s="23">
        <v>1</v>
      </c>
      <c r="B5" s="45" t="s">
        <v>1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</row>
    <row r="6" spans="1:25" ht="16.5">
      <c r="A6" s="65">
        <v>1.1</v>
      </c>
      <c r="B6" s="46" t="s">
        <v>2</v>
      </c>
      <c r="C6" s="24">
        <f>SUM(D6:Y6)</f>
        <v>4201</v>
      </c>
      <c r="D6" s="73">
        <f>SUM(D7:D10)</f>
        <v>176</v>
      </c>
      <c r="E6" s="73">
        <f>SUM(E7:E10)</f>
        <v>385</v>
      </c>
      <c r="F6" s="73">
        <f>SUM(F7:F10)</f>
        <v>214</v>
      </c>
      <c r="G6" s="73">
        <f>SUM(G7:G10)</f>
        <v>304</v>
      </c>
      <c r="H6" s="73">
        <f aca="true" t="shared" si="0" ref="H6:R6">SUM(H7:H10)</f>
        <v>215</v>
      </c>
      <c r="I6" s="73">
        <f>SUM(I7:I10)</f>
        <v>3</v>
      </c>
      <c r="J6" s="73">
        <f>SUM(J7:J10)</f>
        <v>125</v>
      </c>
      <c r="K6" s="73">
        <f t="shared" si="0"/>
        <v>229</v>
      </c>
      <c r="L6" s="28">
        <f t="shared" si="0"/>
        <v>201</v>
      </c>
      <c r="M6" s="73">
        <f>SUM(M7:M10)</f>
        <v>377</v>
      </c>
      <c r="N6" s="73">
        <f>SUM(N7:N10)</f>
        <v>230</v>
      </c>
      <c r="O6" s="73">
        <f>SUM(O7:O10)</f>
        <v>62</v>
      </c>
      <c r="P6" s="73">
        <f t="shared" si="0"/>
        <v>105</v>
      </c>
      <c r="Q6" s="73">
        <f>SUM(Q7:Q10)</f>
        <v>234</v>
      </c>
      <c r="R6" s="73">
        <f t="shared" si="0"/>
        <v>209</v>
      </c>
      <c r="S6" s="73">
        <f aca="true" t="shared" si="1" ref="S6:Y6">SUM(S7:S10)</f>
        <v>460</v>
      </c>
      <c r="T6" s="73">
        <f t="shared" si="1"/>
        <v>155</v>
      </c>
      <c r="U6" s="73">
        <f t="shared" si="1"/>
        <v>119</v>
      </c>
      <c r="V6" s="73">
        <f t="shared" si="1"/>
        <v>56</v>
      </c>
      <c r="W6" s="73">
        <f t="shared" si="1"/>
        <v>87</v>
      </c>
      <c r="X6" s="73">
        <f t="shared" si="1"/>
        <v>159</v>
      </c>
      <c r="Y6" s="73">
        <f t="shared" si="1"/>
        <v>96</v>
      </c>
    </row>
    <row r="7" spans="1:25" ht="15.75">
      <c r="A7" s="66">
        <v>1.2</v>
      </c>
      <c r="B7" s="94" t="s">
        <v>4</v>
      </c>
      <c r="C7" s="21">
        <f>SUM(D7:Y7)</f>
        <v>1683</v>
      </c>
      <c r="D7" s="76">
        <v>98</v>
      </c>
      <c r="E7" s="76">
        <v>83</v>
      </c>
      <c r="F7" s="76">
        <v>57</v>
      </c>
      <c r="G7" s="76">
        <v>160</v>
      </c>
      <c r="H7" s="76">
        <v>39</v>
      </c>
      <c r="I7" s="76">
        <v>3</v>
      </c>
      <c r="J7" s="76">
        <v>58</v>
      </c>
      <c r="K7" s="76">
        <v>74</v>
      </c>
      <c r="L7" s="76">
        <v>69</v>
      </c>
      <c r="M7" s="76">
        <v>109</v>
      </c>
      <c r="N7" s="76">
        <v>177</v>
      </c>
      <c r="O7" s="76">
        <v>62</v>
      </c>
      <c r="P7" s="76">
        <v>46</v>
      </c>
      <c r="Q7" s="76">
        <v>62</v>
      </c>
      <c r="R7" s="76">
        <v>82</v>
      </c>
      <c r="S7" s="76">
        <v>134</v>
      </c>
      <c r="T7" s="76">
        <v>63</v>
      </c>
      <c r="U7" s="76">
        <v>39</v>
      </c>
      <c r="V7" s="76">
        <v>41</v>
      </c>
      <c r="W7" s="76">
        <v>65</v>
      </c>
      <c r="X7" s="76">
        <v>66</v>
      </c>
      <c r="Y7" s="76">
        <v>96</v>
      </c>
    </row>
    <row r="8" spans="1:25" ht="15.75">
      <c r="A8" s="66">
        <v>1.3</v>
      </c>
      <c r="B8" s="94" t="s">
        <v>5</v>
      </c>
      <c r="C8" s="21">
        <f>SUM(D8:Y8)</f>
        <v>1116</v>
      </c>
      <c r="D8" s="76">
        <v>58</v>
      </c>
      <c r="E8" s="76">
        <v>100</v>
      </c>
      <c r="F8" s="76">
        <v>54</v>
      </c>
      <c r="G8" s="76">
        <v>144</v>
      </c>
      <c r="H8" s="76">
        <v>29</v>
      </c>
      <c r="I8" s="76">
        <v>0</v>
      </c>
      <c r="J8" s="76">
        <v>67</v>
      </c>
      <c r="K8" s="76">
        <v>46</v>
      </c>
      <c r="L8" s="76">
        <v>34</v>
      </c>
      <c r="M8" s="76">
        <v>114</v>
      </c>
      <c r="N8" s="76">
        <v>53</v>
      </c>
      <c r="O8" s="76">
        <v>0</v>
      </c>
      <c r="P8" s="76">
        <v>31</v>
      </c>
      <c r="Q8" s="76">
        <v>34</v>
      </c>
      <c r="R8" s="76">
        <v>62</v>
      </c>
      <c r="S8" s="76">
        <v>82</v>
      </c>
      <c r="T8" s="76">
        <v>48</v>
      </c>
      <c r="U8" s="76">
        <v>50</v>
      </c>
      <c r="V8" s="76">
        <v>15</v>
      </c>
      <c r="W8" s="76">
        <v>22</v>
      </c>
      <c r="X8" s="76">
        <v>73</v>
      </c>
      <c r="Y8" s="76">
        <v>0</v>
      </c>
    </row>
    <row r="9" spans="1:25" ht="15.75">
      <c r="A9" s="66">
        <v>1.4</v>
      </c>
      <c r="B9" s="94" t="s">
        <v>6</v>
      </c>
      <c r="C9" s="21">
        <f>SUM(D9:Y9)</f>
        <v>437</v>
      </c>
      <c r="D9" s="76">
        <v>18</v>
      </c>
      <c r="E9" s="76">
        <v>38</v>
      </c>
      <c r="F9" s="76">
        <v>34</v>
      </c>
      <c r="G9" s="76">
        <v>0</v>
      </c>
      <c r="H9" s="76">
        <v>17</v>
      </c>
      <c r="I9" s="76">
        <v>0</v>
      </c>
      <c r="J9" s="76">
        <v>0</v>
      </c>
      <c r="K9" s="76">
        <v>33</v>
      </c>
      <c r="L9" s="76">
        <v>30</v>
      </c>
      <c r="M9" s="76">
        <v>46</v>
      </c>
      <c r="N9" s="76">
        <v>0</v>
      </c>
      <c r="O9" s="76">
        <v>0</v>
      </c>
      <c r="P9" s="76">
        <v>21</v>
      </c>
      <c r="Q9" s="76">
        <v>45</v>
      </c>
      <c r="R9" s="76">
        <v>20</v>
      </c>
      <c r="S9" s="76">
        <v>70</v>
      </c>
      <c r="T9" s="76">
        <v>40</v>
      </c>
      <c r="U9" s="76">
        <v>14</v>
      </c>
      <c r="V9" s="76">
        <v>0</v>
      </c>
      <c r="W9" s="76">
        <v>0</v>
      </c>
      <c r="X9" s="76">
        <v>11</v>
      </c>
      <c r="Y9" s="76">
        <v>0</v>
      </c>
    </row>
    <row r="10" spans="1:25" ht="16.5" thickBot="1">
      <c r="A10" s="66">
        <v>1.5</v>
      </c>
      <c r="B10" s="21" t="s">
        <v>7</v>
      </c>
      <c r="C10" s="21">
        <f>SUM(D10:Y10)</f>
        <v>965</v>
      </c>
      <c r="D10" s="76">
        <v>2</v>
      </c>
      <c r="E10" s="76">
        <v>164</v>
      </c>
      <c r="F10" s="76">
        <v>69</v>
      </c>
      <c r="G10" s="76">
        <v>0</v>
      </c>
      <c r="H10" s="76">
        <v>130</v>
      </c>
      <c r="I10" s="76">
        <v>0</v>
      </c>
      <c r="J10" s="76">
        <v>0</v>
      </c>
      <c r="K10" s="76">
        <v>76</v>
      </c>
      <c r="L10" s="76">
        <v>68</v>
      </c>
      <c r="M10" s="76">
        <v>108</v>
      </c>
      <c r="N10" s="76">
        <v>0</v>
      </c>
      <c r="O10" s="76">
        <v>0</v>
      </c>
      <c r="P10" s="76">
        <v>7</v>
      </c>
      <c r="Q10" s="76">
        <v>93</v>
      </c>
      <c r="R10" s="76">
        <v>45</v>
      </c>
      <c r="S10" s="76">
        <v>174</v>
      </c>
      <c r="T10" s="76">
        <v>4</v>
      </c>
      <c r="U10" s="76">
        <v>16</v>
      </c>
      <c r="V10" s="76">
        <v>0</v>
      </c>
      <c r="W10" s="76">
        <v>0</v>
      </c>
      <c r="X10" s="76">
        <v>9</v>
      </c>
      <c r="Y10" s="76">
        <v>0</v>
      </c>
    </row>
    <row r="11" spans="1:25" ht="17.25" thickBot="1">
      <c r="A11" s="23">
        <v>2</v>
      </c>
      <c r="B11" s="45" t="s">
        <v>9</v>
      </c>
      <c r="C11" s="105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 t="s">
        <v>150</v>
      </c>
      <c r="S11" s="27"/>
      <c r="T11" s="27"/>
      <c r="U11" s="27"/>
      <c r="V11" s="27"/>
      <c r="W11" s="27"/>
      <c r="X11" s="27"/>
      <c r="Y11" s="27"/>
    </row>
    <row r="12" spans="1:25" ht="16.5">
      <c r="A12" s="65">
        <v>2.1</v>
      </c>
      <c r="B12" s="48" t="s">
        <v>10</v>
      </c>
      <c r="C12" s="155">
        <f>SUM(D12:Y12)</f>
        <v>4201</v>
      </c>
      <c r="D12" s="75">
        <f aca="true" t="shared" si="2" ref="D12:Y12">D6</f>
        <v>176</v>
      </c>
      <c r="E12" s="75">
        <f t="shared" si="2"/>
        <v>385</v>
      </c>
      <c r="F12" s="75">
        <f t="shared" si="2"/>
        <v>214</v>
      </c>
      <c r="G12" s="75">
        <f t="shared" si="2"/>
        <v>304</v>
      </c>
      <c r="H12" s="75">
        <f t="shared" si="2"/>
        <v>215</v>
      </c>
      <c r="I12" s="75">
        <f t="shared" si="2"/>
        <v>3</v>
      </c>
      <c r="J12" s="75">
        <f t="shared" si="2"/>
        <v>125</v>
      </c>
      <c r="K12" s="75">
        <f t="shared" si="2"/>
        <v>229</v>
      </c>
      <c r="L12" s="75">
        <f t="shared" si="2"/>
        <v>201</v>
      </c>
      <c r="M12" s="75">
        <f t="shared" si="2"/>
        <v>377</v>
      </c>
      <c r="N12" s="75">
        <f t="shared" si="2"/>
        <v>230</v>
      </c>
      <c r="O12" s="75">
        <f t="shared" si="2"/>
        <v>62</v>
      </c>
      <c r="P12" s="75">
        <f t="shared" si="2"/>
        <v>105</v>
      </c>
      <c r="Q12" s="75">
        <f t="shared" si="2"/>
        <v>234</v>
      </c>
      <c r="R12" s="75">
        <f t="shared" si="2"/>
        <v>209</v>
      </c>
      <c r="S12" s="75">
        <f t="shared" si="2"/>
        <v>460</v>
      </c>
      <c r="T12" s="75">
        <f t="shared" si="2"/>
        <v>155</v>
      </c>
      <c r="U12" s="75">
        <f t="shared" si="2"/>
        <v>119</v>
      </c>
      <c r="V12" s="75">
        <f t="shared" si="2"/>
        <v>56</v>
      </c>
      <c r="W12" s="75">
        <f t="shared" si="2"/>
        <v>87</v>
      </c>
      <c r="X12" s="75">
        <f t="shared" si="2"/>
        <v>159</v>
      </c>
      <c r="Y12" s="75">
        <f t="shared" si="2"/>
        <v>96</v>
      </c>
    </row>
    <row r="13" spans="1:25" ht="16.5">
      <c r="A13" s="66">
        <v>2.2</v>
      </c>
      <c r="B13" s="94" t="s">
        <v>12</v>
      </c>
      <c r="C13" s="155">
        <f>SUM(D13:Y13)</f>
        <v>47706239</v>
      </c>
      <c r="D13" s="75">
        <v>1161067</v>
      </c>
      <c r="E13" s="75">
        <v>5192232</v>
      </c>
      <c r="F13" s="75">
        <v>2134902</v>
      </c>
      <c r="G13" s="75">
        <v>2633247</v>
      </c>
      <c r="H13" s="75">
        <v>2935786</v>
      </c>
      <c r="I13" s="75">
        <v>10958</v>
      </c>
      <c r="J13" s="75">
        <v>966392</v>
      </c>
      <c r="K13" s="75">
        <v>3010122</v>
      </c>
      <c r="L13" s="75">
        <v>1766946</v>
      </c>
      <c r="M13" s="75">
        <v>4440965</v>
      </c>
      <c r="N13" s="75">
        <v>1963016</v>
      </c>
      <c r="O13" s="75">
        <v>777288</v>
      </c>
      <c r="P13" s="75">
        <v>1444538</v>
      </c>
      <c r="Q13" s="75">
        <v>2983445</v>
      </c>
      <c r="R13" s="75">
        <v>2909800</v>
      </c>
      <c r="S13" s="75">
        <v>7215385</v>
      </c>
      <c r="T13" s="75">
        <v>1637649</v>
      </c>
      <c r="U13" s="75">
        <v>1445077</v>
      </c>
      <c r="V13" s="75">
        <v>454276</v>
      </c>
      <c r="W13" s="75">
        <v>931753</v>
      </c>
      <c r="X13" s="75">
        <v>887777</v>
      </c>
      <c r="Y13" s="75">
        <v>803618</v>
      </c>
    </row>
    <row r="14" spans="1:25" ht="15.75">
      <c r="A14" s="66">
        <v>2.3</v>
      </c>
      <c r="B14" s="21" t="s">
        <v>13</v>
      </c>
      <c r="C14" s="107">
        <f>C13/C12</f>
        <v>11355.924541775768</v>
      </c>
      <c r="D14" s="76">
        <f>D13/D12</f>
        <v>6596.971590909091</v>
      </c>
      <c r="E14" s="76">
        <f aca="true" t="shared" si="3" ref="E14:W14">E13/E12</f>
        <v>13486.316883116882</v>
      </c>
      <c r="F14" s="76">
        <f t="shared" si="3"/>
        <v>9976.177570093458</v>
      </c>
      <c r="G14" s="76">
        <f t="shared" si="3"/>
        <v>8661.996710526315</v>
      </c>
      <c r="H14" s="76">
        <f t="shared" si="3"/>
        <v>13654.818604651164</v>
      </c>
      <c r="I14" s="76">
        <f>I13/I12</f>
        <v>3652.6666666666665</v>
      </c>
      <c r="J14" s="76">
        <f>J13/J12</f>
        <v>7731.136</v>
      </c>
      <c r="K14" s="76">
        <f t="shared" si="3"/>
        <v>13144.637554585153</v>
      </c>
      <c r="L14" s="76">
        <f t="shared" si="3"/>
        <v>8790.776119402984</v>
      </c>
      <c r="M14" s="76">
        <f t="shared" si="3"/>
        <v>11779.74801061008</v>
      </c>
      <c r="N14" s="76">
        <f>N13/N12</f>
        <v>8534.852173913043</v>
      </c>
      <c r="O14" s="76">
        <f>O13/O12</f>
        <v>12536.90322580645</v>
      </c>
      <c r="P14" s="76">
        <f t="shared" si="3"/>
        <v>13757.504761904762</v>
      </c>
      <c r="Q14" s="76">
        <f t="shared" si="3"/>
        <v>12749.764957264957</v>
      </c>
      <c r="R14" s="76">
        <f t="shared" si="3"/>
        <v>13922.488038277512</v>
      </c>
      <c r="S14" s="76">
        <f t="shared" si="3"/>
        <v>15685.619565217392</v>
      </c>
      <c r="T14" s="76">
        <f t="shared" si="3"/>
        <v>10565.477419354838</v>
      </c>
      <c r="U14" s="76">
        <f t="shared" si="3"/>
        <v>12143.504201680673</v>
      </c>
      <c r="V14" s="76">
        <f>V13/V12</f>
        <v>8112.071428571428</v>
      </c>
      <c r="W14" s="76">
        <f t="shared" si="3"/>
        <v>10709.80459770115</v>
      </c>
      <c r="X14" s="76">
        <f>X13/X12</f>
        <v>5583.503144654088</v>
      </c>
      <c r="Y14" s="76">
        <f>Y13/Y12</f>
        <v>8371.020833333334</v>
      </c>
    </row>
    <row r="15" spans="1:25" s="203" customFormat="1" ht="15.75">
      <c r="A15" s="202">
        <v>2.4</v>
      </c>
      <c r="B15" s="94" t="s">
        <v>25</v>
      </c>
      <c r="C15" s="94">
        <f>SUM(D15:Y15)</f>
        <v>20</v>
      </c>
      <c r="D15" s="90">
        <v>1</v>
      </c>
      <c r="E15" s="152">
        <v>1</v>
      </c>
      <c r="F15" s="152">
        <v>1</v>
      </c>
      <c r="G15" s="89">
        <v>1</v>
      </c>
      <c r="H15" s="89">
        <v>1</v>
      </c>
      <c r="I15" s="90">
        <v>0</v>
      </c>
      <c r="J15" s="90">
        <v>1</v>
      </c>
      <c r="K15" s="89">
        <v>1</v>
      </c>
      <c r="L15" s="89">
        <v>1</v>
      </c>
      <c r="M15" s="192">
        <v>2</v>
      </c>
      <c r="N15" s="91">
        <v>1</v>
      </c>
      <c r="O15" s="91">
        <v>0</v>
      </c>
      <c r="P15" s="89">
        <v>0</v>
      </c>
      <c r="Q15" s="89">
        <v>1</v>
      </c>
      <c r="R15" s="89">
        <v>1</v>
      </c>
      <c r="S15" s="89">
        <v>1</v>
      </c>
      <c r="T15" s="90">
        <v>1</v>
      </c>
      <c r="U15" s="90">
        <v>1</v>
      </c>
      <c r="V15" s="90">
        <v>1</v>
      </c>
      <c r="W15" s="90">
        <v>1</v>
      </c>
      <c r="X15" s="90">
        <v>1</v>
      </c>
      <c r="Y15" s="90">
        <v>1</v>
      </c>
    </row>
    <row r="16" spans="1:25" ht="15.75">
      <c r="A16" s="66">
        <v>2.5</v>
      </c>
      <c r="B16" s="21" t="s">
        <v>26</v>
      </c>
      <c r="C16" s="107">
        <f>C12/C15</f>
        <v>210.05</v>
      </c>
      <c r="D16" s="76">
        <f>D12/D15</f>
        <v>176</v>
      </c>
      <c r="E16" s="76">
        <f aca="true" t="shared" si="4" ref="E16:W16">E12/E15</f>
        <v>385</v>
      </c>
      <c r="F16" s="76">
        <f t="shared" si="4"/>
        <v>214</v>
      </c>
      <c r="G16" s="76">
        <f t="shared" si="4"/>
        <v>304</v>
      </c>
      <c r="H16" s="76">
        <f t="shared" si="4"/>
        <v>215</v>
      </c>
      <c r="I16" s="76" t="e">
        <f>I12/I15</f>
        <v>#DIV/0!</v>
      </c>
      <c r="J16" s="76">
        <f>J12/J15</f>
        <v>125</v>
      </c>
      <c r="K16" s="76">
        <f t="shared" si="4"/>
        <v>229</v>
      </c>
      <c r="L16" s="76">
        <f t="shared" si="4"/>
        <v>201</v>
      </c>
      <c r="M16" s="76">
        <f t="shared" si="4"/>
        <v>188.5</v>
      </c>
      <c r="N16" s="76">
        <f>N12/N15</f>
        <v>230</v>
      </c>
      <c r="O16" s="76" t="e">
        <f>O12/O15</f>
        <v>#DIV/0!</v>
      </c>
      <c r="P16" s="76" t="e">
        <f t="shared" si="4"/>
        <v>#DIV/0!</v>
      </c>
      <c r="Q16" s="76">
        <f t="shared" si="4"/>
        <v>234</v>
      </c>
      <c r="R16" s="76">
        <f t="shared" si="4"/>
        <v>209</v>
      </c>
      <c r="S16" s="76">
        <f t="shared" si="4"/>
        <v>460</v>
      </c>
      <c r="T16" s="76">
        <f t="shared" si="4"/>
        <v>155</v>
      </c>
      <c r="U16" s="76">
        <f t="shared" si="4"/>
        <v>119</v>
      </c>
      <c r="V16" s="76">
        <f>V12/V15</f>
        <v>56</v>
      </c>
      <c r="W16" s="76">
        <f t="shared" si="4"/>
        <v>87</v>
      </c>
      <c r="X16" s="76">
        <f>X12/X15</f>
        <v>159</v>
      </c>
      <c r="Y16" s="76">
        <f>Y12/Y15</f>
        <v>96</v>
      </c>
    </row>
    <row r="17" spans="1:25" ht="16.5" thickBot="1">
      <c r="A17" s="66">
        <v>2.6</v>
      </c>
      <c r="B17" s="47" t="s">
        <v>27</v>
      </c>
      <c r="C17" s="107">
        <f aca="true" t="shared" si="5" ref="C17:W17">C13/C15</f>
        <v>2385311.95</v>
      </c>
      <c r="D17" s="76">
        <f>D13/D15</f>
        <v>1161067</v>
      </c>
      <c r="E17" s="76">
        <f t="shared" si="5"/>
        <v>5192232</v>
      </c>
      <c r="F17" s="76">
        <f t="shared" si="5"/>
        <v>2134902</v>
      </c>
      <c r="G17" s="76">
        <f t="shared" si="5"/>
        <v>2633247</v>
      </c>
      <c r="H17" s="76">
        <f t="shared" si="5"/>
        <v>2935786</v>
      </c>
      <c r="I17" s="76" t="e">
        <f>I13/I15</f>
        <v>#DIV/0!</v>
      </c>
      <c r="J17" s="76">
        <f>J13/J15</f>
        <v>966392</v>
      </c>
      <c r="K17" s="76">
        <f t="shared" si="5"/>
        <v>3010122</v>
      </c>
      <c r="L17" s="76">
        <f t="shared" si="5"/>
        <v>1766946</v>
      </c>
      <c r="M17" s="76">
        <f t="shared" si="5"/>
        <v>2220482.5</v>
      </c>
      <c r="N17" s="76">
        <f>N13/N15</f>
        <v>1963016</v>
      </c>
      <c r="O17" s="76" t="e">
        <f>O13/O15</f>
        <v>#DIV/0!</v>
      </c>
      <c r="P17" s="76" t="e">
        <f t="shared" si="5"/>
        <v>#DIV/0!</v>
      </c>
      <c r="Q17" s="76">
        <f t="shared" si="5"/>
        <v>2983445</v>
      </c>
      <c r="R17" s="76">
        <f t="shared" si="5"/>
        <v>2909800</v>
      </c>
      <c r="S17" s="76">
        <f t="shared" si="5"/>
        <v>7215385</v>
      </c>
      <c r="T17" s="76">
        <f t="shared" si="5"/>
        <v>1637649</v>
      </c>
      <c r="U17" s="76">
        <f t="shared" si="5"/>
        <v>1445077</v>
      </c>
      <c r="V17" s="76">
        <f>V13/V15</f>
        <v>454276</v>
      </c>
      <c r="W17" s="76">
        <f t="shared" si="5"/>
        <v>931753</v>
      </c>
      <c r="X17" s="76">
        <f>X13/X15</f>
        <v>887777</v>
      </c>
      <c r="Y17" s="76">
        <f>Y13/Y15</f>
        <v>803618</v>
      </c>
    </row>
    <row r="18" spans="1:25" ht="17.25" thickBot="1">
      <c r="A18" s="23">
        <v>3</v>
      </c>
      <c r="B18" s="45" t="s">
        <v>17</v>
      </c>
      <c r="C18" s="105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6.5">
      <c r="A19" s="66">
        <v>3.1</v>
      </c>
      <c r="B19" s="205" t="s">
        <v>18</v>
      </c>
      <c r="C19" s="24">
        <f>SUM(D19:Y19)</f>
        <v>388</v>
      </c>
      <c r="D19" s="24">
        <v>0</v>
      </c>
      <c r="E19" s="24">
        <v>25</v>
      </c>
      <c r="F19" s="24">
        <v>0</v>
      </c>
      <c r="G19" s="24">
        <v>57</v>
      </c>
      <c r="H19" s="24">
        <v>22</v>
      </c>
      <c r="I19" s="24">
        <v>0</v>
      </c>
      <c r="J19" s="24">
        <v>0</v>
      </c>
      <c r="K19" s="24">
        <v>7</v>
      </c>
      <c r="L19" s="24">
        <v>20</v>
      </c>
      <c r="M19" s="24">
        <v>21</v>
      </c>
      <c r="N19" s="24">
        <v>21</v>
      </c>
      <c r="O19" s="24">
        <v>11</v>
      </c>
      <c r="P19" s="24">
        <v>8</v>
      </c>
      <c r="Q19" s="24">
        <v>0</v>
      </c>
      <c r="R19" s="24">
        <v>14</v>
      </c>
      <c r="S19" s="24">
        <v>47</v>
      </c>
      <c r="T19" s="24">
        <v>38</v>
      </c>
      <c r="U19" s="24">
        <v>30</v>
      </c>
      <c r="V19" s="24">
        <v>0</v>
      </c>
      <c r="W19" s="24">
        <v>29</v>
      </c>
      <c r="X19" s="24">
        <v>0</v>
      </c>
      <c r="Y19" s="24">
        <v>38</v>
      </c>
    </row>
    <row r="20" spans="1:25" ht="16.5">
      <c r="A20" s="66">
        <v>3.2</v>
      </c>
      <c r="B20" s="94" t="s">
        <v>19</v>
      </c>
      <c r="C20" s="122">
        <f>SUM(D20:Y20)</f>
        <v>6922000</v>
      </c>
      <c r="D20" s="122">
        <v>0</v>
      </c>
      <c r="E20" s="122">
        <v>580000</v>
      </c>
      <c r="F20" s="122">
        <v>0</v>
      </c>
      <c r="G20" s="122">
        <v>750000</v>
      </c>
      <c r="H20" s="122">
        <v>490000</v>
      </c>
      <c r="I20" s="122">
        <v>0</v>
      </c>
      <c r="J20" s="122">
        <v>0</v>
      </c>
      <c r="K20" s="122">
        <v>70000</v>
      </c>
      <c r="L20" s="122">
        <v>200000</v>
      </c>
      <c r="M20" s="122">
        <v>425000</v>
      </c>
      <c r="N20" s="122">
        <v>455000</v>
      </c>
      <c r="O20" s="122">
        <v>200000</v>
      </c>
      <c r="P20" s="122">
        <v>190000</v>
      </c>
      <c r="Q20" s="122">
        <v>0</v>
      </c>
      <c r="R20" s="122">
        <v>355000</v>
      </c>
      <c r="S20" s="122">
        <v>1290000</v>
      </c>
      <c r="T20" s="122">
        <v>620000</v>
      </c>
      <c r="U20" s="122">
        <v>482000</v>
      </c>
      <c r="V20" s="122">
        <v>0</v>
      </c>
      <c r="W20" s="122">
        <v>435000</v>
      </c>
      <c r="X20" s="122">
        <v>0</v>
      </c>
      <c r="Y20" s="122">
        <v>380000</v>
      </c>
    </row>
    <row r="21" spans="1:25" ht="15.75">
      <c r="A21" s="66">
        <v>3.3</v>
      </c>
      <c r="B21" s="94" t="s">
        <v>20</v>
      </c>
      <c r="C21" s="21">
        <f>SUM(D21:Y21)</f>
        <v>6762264</v>
      </c>
      <c r="D21" s="77">
        <f aca="true" t="shared" si="6" ref="D21:Y21">D22+D41</f>
        <v>353406</v>
      </c>
      <c r="E21" s="77">
        <f t="shared" si="6"/>
        <v>537468</v>
      </c>
      <c r="F21" s="77">
        <f t="shared" si="6"/>
        <v>247908</v>
      </c>
      <c r="G21" s="77">
        <f t="shared" si="6"/>
        <v>311262</v>
      </c>
      <c r="H21" s="77">
        <f t="shared" si="6"/>
        <v>319414</v>
      </c>
      <c r="I21" s="77">
        <f t="shared" si="6"/>
        <v>13515</v>
      </c>
      <c r="J21" s="77">
        <f t="shared" si="6"/>
        <v>317632</v>
      </c>
      <c r="K21" s="77">
        <f t="shared" si="6"/>
        <v>476394</v>
      </c>
      <c r="L21" s="77">
        <f t="shared" si="6"/>
        <v>388982</v>
      </c>
      <c r="M21" s="77">
        <f t="shared" si="6"/>
        <v>585704</v>
      </c>
      <c r="N21" s="77">
        <f t="shared" si="6"/>
        <v>428818</v>
      </c>
      <c r="O21" s="77">
        <f t="shared" si="6"/>
        <v>72992</v>
      </c>
      <c r="P21" s="77">
        <f t="shared" si="6"/>
        <v>240668</v>
      </c>
      <c r="Q21" s="88">
        <f t="shared" si="6"/>
        <v>544034</v>
      </c>
      <c r="R21" s="77">
        <f t="shared" si="6"/>
        <v>400467</v>
      </c>
      <c r="S21" s="77">
        <f t="shared" si="6"/>
        <v>904753</v>
      </c>
      <c r="T21" s="77">
        <f t="shared" si="6"/>
        <v>136536</v>
      </c>
      <c r="U21" s="77">
        <f t="shared" si="6"/>
        <v>97849</v>
      </c>
      <c r="V21" s="77">
        <f t="shared" si="6"/>
        <v>58546</v>
      </c>
      <c r="W21" s="77">
        <f t="shared" si="6"/>
        <v>80474</v>
      </c>
      <c r="X21" s="77">
        <f t="shared" si="6"/>
        <v>196426</v>
      </c>
      <c r="Y21" s="77">
        <f t="shared" si="6"/>
        <v>49016</v>
      </c>
    </row>
    <row r="22" spans="1:25" ht="15.75">
      <c r="A22" s="66">
        <v>3.4</v>
      </c>
      <c r="B22" s="94" t="s">
        <v>21</v>
      </c>
      <c r="C22" s="94">
        <f>SUM(D22:Y22)</f>
        <v>6175046</v>
      </c>
      <c r="D22" s="77">
        <v>266795</v>
      </c>
      <c r="E22" s="77">
        <v>537468</v>
      </c>
      <c r="F22" s="77">
        <v>247908</v>
      </c>
      <c r="G22" s="77">
        <v>235225</v>
      </c>
      <c r="H22" s="77">
        <v>319414</v>
      </c>
      <c r="I22" s="77">
        <v>2557</v>
      </c>
      <c r="J22" s="77">
        <v>175939</v>
      </c>
      <c r="K22" s="77">
        <v>287496</v>
      </c>
      <c r="L22" s="77">
        <v>351577</v>
      </c>
      <c r="M22" s="77">
        <v>585704</v>
      </c>
      <c r="N22" s="77">
        <v>383792</v>
      </c>
      <c r="O22" s="77">
        <v>72992</v>
      </c>
      <c r="P22" s="77">
        <v>240668</v>
      </c>
      <c r="Q22" s="77">
        <v>544034</v>
      </c>
      <c r="R22" s="77">
        <v>400467</v>
      </c>
      <c r="S22" s="77">
        <v>904163</v>
      </c>
      <c r="T22" s="77">
        <v>136536</v>
      </c>
      <c r="U22" s="77">
        <v>97849</v>
      </c>
      <c r="V22" s="77">
        <v>58546</v>
      </c>
      <c r="W22" s="77">
        <v>80474</v>
      </c>
      <c r="X22" s="77">
        <v>196426</v>
      </c>
      <c r="Y22" s="77">
        <v>49016</v>
      </c>
    </row>
    <row r="23" spans="1:25" ht="16.5" thickBot="1">
      <c r="A23" s="66">
        <v>3.5</v>
      </c>
      <c r="B23" s="298" t="s">
        <v>156</v>
      </c>
      <c r="C23" s="107">
        <f>SUM(D23:Y23)</f>
        <v>1041746</v>
      </c>
      <c r="D23" s="77">
        <v>28375</v>
      </c>
      <c r="E23" s="77">
        <v>114192</v>
      </c>
      <c r="F23" s="77">
        <v>49002</v>
      </c>
      <c r="G23" s="77">
        <v>34155</v>
      </c>
      <c r="H23" s="77">
        <v>64696</v>
      </c>
      <c r="I23" s="77">
        <v>0</v>
      </c>
      <c r="J23" s="77">
        <v>19021</v>
      </c>
      <c r="K23" s="77">
        <v>77015</v>
      </c>
      <c r="L23" s="77">
        <v>34958</v>
      </c>
      <c r="M23" s="77">
        <v>110606</v>
      </c>
      <c r="N23" s="77">
        <v>47546</v>
      </c>
      <c r="O23" s="77">
        <v>16768</v>
      </c>
      <c r="P23" s="77">
        <v>36777</v>
      </c>
      <c r="Q23" s="77">
        <v>75050</v>
      </c>
      <c r="R23" s="77">
        <v>62517</v>
      </c>
      <c r="S23" s="77">
        <v>169475</v>
      </c>
      <c r="T23" s="77">
        <v>24544</v>
      </c>
      <c r="U23" s="77">
        <v>27601</v>
      </c>
      <c r="V23" s="77">
        <v>6024</v>
      </c>
      <c r="W23" s="77">
        <v>10916</v>
      </c>
      <c r="X23" s="77">
        <v>22044</v>
      </c>
      <c r="Y23" s="77">
        <v>10464</v>
      </c>
    </row>
    <row r="24" spans="1:25" ht="17.25" thickBot="1">
      <c r="A24" s="23">
        <v>4</v>
      </c>
      <c r="B24" s="212" t="s">
        <v>23</v>
      </c>
      <c r="C24" s="105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6.5">
      <c r="A25" s="66">
        <v>4.1</v>
      </c>
      <c r="B25" s="46" t="s">
        <v>28</v>
      </c>
      <c r="C25" s="110">
        <f>(C48-C43-C44)/C13</f>
        <v>0.015854341399664726</v>
      </c>
      <c r="D25" s="78">
        <f>D52</f>
        <v>1.1814994311267135</v>
      </c>
      <c r="E25" s="78">
        <f aca="true" t="shared" si="7" ref="E25:W25">E52</f>
        <v>0</v>
      </c>
      <c r="F25" s="78">
        <f t="shared" si="7"/>
        <v>0</v>
      </c>
      <c r="G25" s="78">
        <f t="shared" si="7"/>
        <v>0</v>
      </c>
      <c r="H25" s="78">
        <f>H52</f>
        <v>0</v>
      </c>
      <c r="I25" s="78">
        <f>I52</f>
        <v>0</v>
      </c>
      <c r="J25" s="78">
        <f>J52</f>
        <v>2.758921845379515</v>
      </c>
      <c r="K25" s="78">
        <f t="shared" si="7"/>
        <v>0.5036672932193446</v>
      </c>
      <c r="L25" s="78">
        <f t="shared" si="7"/>
        <v>0.8738241010194993</v>
      </c>
      <c r="M25" s="78">
        <f t="shared" si="7"/>
        <v>0</v>
      </c>
      <c r="N25" s="78">
        <f>N52</f>
        <v>0</v>
      </c>
      <c r="O25" s="78">
        <f>O52</f>
        <v>0</v>
      </c>
      <c r="P25" s="78">
        <f t="shared" si="7"/>
        <v>0</v>
      </c>
      <c r="Q25" s="78">
        <f t="shared" si="7"/>
        <v>0</v>
      </c>
      <c r="R25" s="78">
        <f t="shared" si="7"/>
        <v>0</v>
      </c>
      <c r="S25" s="78">
        <f t="shared" si="7"/>
        <v>0.008176971845577193</v>
      </c>
      <c r="T25" s="78">
        <f t="shared" si="7"/>
        <v>0</v>
      </c>
      <c r="U25" s="78">
        <f t="shared" si="7"/>
        <v>0</v>
      </c>
      <c r="V25" s="78">
        <f>V52</f>
        <v>0</v>
      </c>
      <c r="W25" s="78">
        <f t="shared" si="7"/>
        <v>0</v>
      </c>
      <c r="X25" s="78">
        <f>X52</f>
        <v>0</v>
      </c>
      <c r="Y25" s="78">
        <f>Y52</f>
        <v>0</v>
      </c>
    </row>
    <row r="26" spans="1:25" ht="17.25" thickBot="1">
      <c r="A26" s="66">
        <v>4.2</v>
      </c>
      <c r="B26" s="49" t="s">
        <v>22</v>
      </c>
      <c r="C26" s="110">
        <f>(C13-C48)/C13</f>
        <v>0.9797234487505921</v>
      </c>
      <c r="D26" s="79">
        <f aca="true" t="shared" si="8" ref="D26:Y26">(D22/D21)*100</f>
        <v>75.49249305331544</v>
      </c>
      <c r="E26" s="79">
        <f t="shared" si="8"/>
        <v>100</v>
      </c>
      <c r="F26" s="79">
        <f t="shared" si="8"/>
        <v>100</v>
      </c>
      <c r="G26" s="79">
        <f t="shared" si="8"/>
        <v>75.57138359324298</v>
      </c>
      <c r="H26" s="79">
        <f t="shared" si="8"/>
        <v>100</v>
      </c>
      <c r="I26" s="79">
        <f t="shared" si="8"/>
        <v>18.9197188309286</v>
      </c>
      <c r="J26" s="79">
        <f t="shared" si="8"/>
        <v>55.39082963933105</v>
      </c>
      <c r="K26" s="79">
        <f t="shared" si="8"/>
        <v>60.348367107898085</v>
      </c>
      <c r="L26" s="79">
        <f t="shared" si="8"/>
        <v>90.38387380392922</v>
      </c>
      <c r="M26" s="79">
        <f t="shared" si="8"/>
        <v>100</v>
      </c>
      <c r="N26" s="79">
        <f t="shared" si="8"/>
        <v>89.49997434809173</v>
      </c>
      <c r="O26" s="79">
        <f t="shared" si="8"/>
        <v>100</v>
      </c>
      <c r="P26" s="79">
        <f t="shared" si="8"/>
        <v>100</v>
      </c>
      <c r="Q26" s="79">
        <f t="shared" si="8"/>
        <v>100</v>
      </c>
      <c r="R26" s="79">
        <f t="shared" si="8"/>
        <v>100</v>
      </c>
      <c r="S26" s="79">
        <f t="shared" si="8"/>
        <v>99.93478883186903</v>
      </c>
      <c r="T26" s="79">
        <f t="shared" si="8"/>
        <v>100</v>
      </c>
      <c r="U26" s="79">
        <f t="shared" si="8"/>
        <v>100</v>
      </c>
      <c r="V26" s="79">
        <f t="shared" si="8"/>
        <v>100</v>
      </c>
      <c r="W26" s="79">
        <f t="shared" si="8"/>
        <v>100</v>
      </c>
      <c r="X26" s="79">
        <f t="shared" si="8"/>
        <v>100</v>
      </c>
      <c r="Y26" s="79">
        <f t="shared" si="8"/>
        <v>100</v>
      </c>
    </row>
    <row r="27" spans="1:25" ht="17.25" thickBot="1">
      <c r="A27" s="23">
        <v>5</v>
      </c>
      <c r="B27" s="70" t="s">
        <v>39</v>
      </c>
      <c r="C27" s="112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7.25" thickBot="1">
      <c r="A28" s="16" t="s">
        <v>41</v>
      </c>
      <c r="B28" s="71" t="s">
        <v>36</v>
      </c>
      <c r="C28" s="112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75">
      <c r="A29" s="68" t="s">
        <v>50</v>
      </c>
      <c r="B29" s="209" t="s">
        <v>14</v>
      </c>
      <c r="C29" s="21">
        <f>SUM(D29:Y29)</f>
        <v>21</v>
      </c>
      <c r="D29" s="28">
        <v>9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8</v>
      </c>
      <c r="K29" s="28">
        <v>3</v>
      </c>
      <c r="L29" s="28">
        <v>0</v>
      </c>
      <c r="M29" s="28">
        <v>0</v>
      </c>
      <c r="N29" s="28">
        <v>1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</row>
    <row r="30" spans="1:25" ht="15.75">
      <c r="A30" s="68" t="s">
        <v>51</v>
      </c>
      <c r="B30" s="87" t="s">
        <v>15</v>
      </c>
      <c r="C30" s="21">
        <f>SUM(D30:Y30)</f>
        <v>16</v>
      </c>
      <c r="D30" s="28">
        <v>7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2</v>
      </c>
      <c r="K30" s="28">
        <v>6</v>
      </c>
      <c r="L30" s="28">
        <v>0</v>
      </c>
      <c r="M30" s="28">
        <v>0</v>
      </c>
      <c r="N30" s="28">
        <v>1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</row>
    <row r="31" spans="1:25" ht="15.75">
      <c r="A31" s="68" t="s">
        <v>52</v>
      </c>
      <c r="B31" s="87" t="s">
        <v>16</v>
      </c>
      <c r="C31" s="21">
        <f>SUM(D31:Y31)</f>
        <v>12</v>
      </c>
      <c r="D31" s="28">
        <v>3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3</v>
      </c>
      <c r="K31" s="28">
        <v>3</v>
      </c>
      <c r="L31" s="28">
        <v>2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1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</row>
    <row r="32" spans="1:25" ht="15.75">
      <c r="A32" s="68" t="s">
        <v>53</v>
      </c>
      <c r="B32" s="207" t="s">
        <v>154</v>
      </c>
      <c r="C32" s="21">
        <f>SUM(D32:Y32)</f>
        <v>93</v>
      </c>
      <c r="D32" s="28">
        <v>9</v>
      </c>
      <c r="E32" s="28">
        <v>0</v>
      </c>
      <c r="F32" s="28">
        <v>0</v>
      </c>
      <c r="G32" s="28">
        <v>22</v>
      </c>
      <c r="H32" s="28">
        <v>0</v>
      </c>
      <c r="I32" s="28">
        <v>2</v>
      </c>
      <c r="J32" s="28">
        <v>14</v>
      </c>
      <c r="K32" s="28">
        <v>29</v>
      </c>
      <c r="L32" s="28">
        <v>5</v>
      </c>
      <c r="M32" s="28">
        <v>0</v>
      </c>
      <c r="N32" s="28">
        <v>12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</row>
    <row r="33" spans="1:25" ht="15.75">
      <c r="A33" s="68" t="s">
        <v>54</v>
      </c>
      <c r="B33" s="207" t="s">
        <v>155</v>
      </c>
      <c r="C33" s="21">
        <f>SUM(D33:Y33)</f>
        <v>18</v>
      </c>
      <c r="D33" s="28">
        <v>0</v>
      </c>
      <c r="E33" s="28">
        <v>0</v>
      </c>
      <c r="F33" s="28">
        <v>0</v>
      </c>
      <c r="G33" s="28">
        <v>16</v>
      </c>
      <c r="H33" s="28">
        <v>0</v>
      </c>
      <c r="I33" s="28">
        <v>1</v>
      </c>
      <c r="J33" s="28">
        <v>0</v>
      </c>
      <c r="K33" s="28">
        <v>1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</row>
    <row r="34" spans="1:25" ht="17.25" thickBot="1">
      <c r="A34" s="68" t="s">
        <v>70</v>
      </c>
      <c r="B34" s="208" t="s">
        <v>3</v>
      </c>
      <c r="C34" s="115">
        <f>SUM(C29:C33)</f>
        <v>160</v>
      </c>
      <c r="D34" s="28">
        <f>SUM(D29:D33)</f>
        <v>28</v>
      </c>
      <c r="E34" s="28">
        <f>SUM(E29:E33)</f>
        <v>0</v>
      </c>
      <c r="F34" s="28">
        <f>SUM(F29:F33)</f>
        <v>0</v>
      </c>
      <c r="G34" s="28">
        <f aca="true" t="shared" si="9" ref="G34:W34">SUM(G29:G33)</f>
        <v>38</v>
      </c>
      <c r="H34" s="28">
        <f t="shared" si="9"/>
        <v>0</v>
      </c>
      <c r="I34" s="28">
        <f>SUM(I29:I33)</f>
        <v>3</v>
      </c>
      <c r="J34" s="28">
        <f>SUM(J29:J33)</f>
        <v>27</v>
      </c>
      <c r="K34" s="28">
        <f t="shared" si="9"/>
        <v>42</v>
      </c>
      <c r="L34" s="28">
        <f t="shared" si="9"/>
        <v>7</v>
      </c>
      <c r="M34" s="28">
        <f t="shared" si="9"/>
        <v>0</v>
      </c>
      <c r="N34" s="28">
        <f>SUM(N29:N33)</f>
        <v>14</v>
      </c>
      <c r="O34" s="28">
        <f>SUM(O29:O33)</f>
        <v>0</v>
      </c>
      <c r="P34" s="28">
        <f t="shared" si="9"/>
        <v>0</v>
      </c>
      <c r="Q34" s="28">
        <f t="shared" si="9"/>
        <v>0</v>
      </c>
      <c r="R34" s="28">
        <f t="shared" si="9"/>
        <v>0</v>
      </c>
      <c r="S34" s="28">
        <f t="shared" si="9"/>
        <v>1</v>
      </c>
      <c r="T34" s="28">
        <f t="shared" si="9"/>
        <v>0</v>
      </c>
      <c r="U34" s="28">
        <f t="shared" si="9"/>
        <v>0</v>
      </c>
      <c r="V34" s="28">
        <f>SUM(V29:V33)</f>
        <v>0</v>
      </c>
      <c r="W34" s="28">
        <f t="shared" si="9"/>
        <v>0</v>
      </c>
      <c r="X34" s="28">
        <f>SUM(X29:X33)</f>
        <v>0</v>
      </c>
      <c r="Y34" s="28">
        <f>SUM(Y29:Y33)</f>
        <v>0</v>
      </c>
    </row>
    <row r="35" spans="1:25" ht="17.25" thickBot="1">
      <c r="A35" s="16" t="s">
        <v>42</v>
      </c>
      <c r="B35" s="51" t="s">
        <v>11</v>
      </c>
      <c r="C35" s="112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15.75">
      <c r="A36" s="68" t="s">
        <v>55</v>
      </c>
      <c r="B36" s="87" t="s">
        <v>14</v>
      </c>
      <c r="C36" s="21">
        <f>SUM(D36:Y36)</f>
        <v>23872</v>
      </c>
      <c r="D36" s="28">
        <v>11550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8210</v>
      </c>
      <c r="K36" s="28">
        <v>3862</v>
      </c>
      <c r="L36" s="28">
        <v>0</v>
      </c>
      <c r="M36" s="28">
        <v>0</v>
      </c>
      <c r="N36" s="28">
        <v>250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</row>
    <row r="37" spans="1:25" ht="15.75">
      <c r="A37" s="68" t="s">
        <v>56</v>
      </c>
      <c r="B37" s="87" t="s">
        <v>15</v>
      </c>
      <c r="C37" s="21">
        <f>SUM(D37:Y37)</f>
        <v>32397</v>
      </c>
      <c r="D37" s="28">
        <v>12615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4955</v>
      </c>
      <c r="K37" s="28">
        <v>11828</v>
      </c>
      <c r="L37" s="28">
        <v>0</v>
      </c>
      <c r="M37" s="28">
        <v>0</v>
      </c>
      <c r="N37" s="28">
        <v>2999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</row>
    <row r="38" spans="1:25" ht="15.75">
      <c r="A38" s="68" t="s">
        <v>57</v>
      </c>
      <c r="B38" s="87" t="s">
        <v>16</v>
      </c>
      <c r="C38" s="21">
        <f>SUM(D38:Y38)</f>
        <v>35476</v>
      </c>
      <c r="D38" s="28">
        <v>7892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11770</v>
      </c>
      <c r="K38" s="28">
        <v>8114</v>
      </c>
      <c r="L38" s="28">
        <v>7110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590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</row>
    <row r="39" spans="1:25" ht="15.75">
      <c r="A39" s="68" t="s">
        <v>58</v>
      </c>
      <c r="B39" s="207" t="s">
        <v>154</v>
      </c>
      <c r="C39" s="21">
        <f>SUM(D39:Y39)</f>
        <v>439129</v>
      </c>
      <c r="D39" s="28">
        <v>54554</v>
      </c>
      <c r="E39" s="28">
        <v>0</v>
      </c>
      <c r="F39" s="28">
        <v>0</v>
      </c>
      <c r="G39" s="28">
        <v>28367</v>
      </c>
      <c r="H39" s="28">
        <v>0</v>
      </c>
      <c r="I39" s="28">
        <v>3385</v>
      </c>
      <c r="J39" s="28">
        <v>116758</v>
      </c>
      <c r="K39" s="28">
        <v>163993</v>
      </c>
      <c r="L39" s="28">
        <v>30295</v>
      </c>
      <c r="M39" s="28">
        <v>0</v>
      </c>
      <c r="N39" s="28">
        <v>41777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</row>
    <row r="40" spans="1:25" ht="15.75">
      <c r="A40" s="68" t="s">
        <v>59</v>
      </c>
      <c r="B40" s="207" t="s">
        <v>155</v>
      </c>
      <c r="C40" s="21">
        <f>SUM(D40:Y40)</f>
        <v>56344</v>
      </c>
      <c r="D40" s="28">
        <v>0</v>
      </c>
      <c r="E40" s="28">
        <v>0</v>
      </c>
      <c r="F40" s="28">
        <v>0</v>
      </c>
      <c r="G40" s="28">
        <v>47670</v>
      </c>
      <c r="H40" s="28">
        <v>0</v>
      </c>
      <c r="I40" s="28">
        <v>7573</v>
      </c>
      <c r="J40" s="28">
        <v>0</v>
      </c>
      <c r="K40" s="28">
        <v>1101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</row>
    <row r="41" spans="1:25" ht="17.25" thickBot="1">
      <c r="A41" s="68" t="s">
        <v>71</v>
      </c>
      <c r="B41" s="54" t="s">
        <v>3</v>
      </c>
      <c r="C41" s="115">
        <f>SUM(C36:C40)</f>
        <v>587218</v>
      </c>
      <c r="D41" s="28">
        <f>SUM(D36:D40)</f>
        <v>86611</v>
      </c>
      <c r="E41" s="28">
        <f>SUM(E36:E40)</f>
        <v>0</v>
      </c>
      <c r="F41" s="28">
        <f>SUM(F36:F40)</f>
        <v>0</v>
      </c>
      <c r="G41" s="28">
        <f aca="true" t="shared" si="10" ref="G41:W41">SUM(G36:G40)</f>
        <v>76037</v>
      </c>
      <c r="H41" s="28">
        <f>SUM(H36:H40)</f>
        <v>0</v>
      </c>
      <c r="I41" s="28">
        <f>SUM(I36:I40)</f>
        <v>10958</v>
      </c>
      <c r="J41" s="28">
        <f>SUM(J36:J40)</f>
        <v>141693</v>
      </c>
      <c r="K41" s="28">
        <f t="shared" si="10"/>
        <v>188898</v>
      </c>
      <c r="L41" s="28">
        <f t="shared" si="10"/>
        <v>37405</v>
      </c>
      <c r="M41" s="28">
        <f t="shared" si="10"/>
        <v>0</v>
      </c>
      <c r="N41" s="28">
        <f>SUM(N36:N40)</f>
        <v>45026</v>
      </c>
      <c r="O41" s="28">
        <f>SUM(O36:O40)</f>
        <v>0</v>
      </c>
      <c r="P41" s="28">
        <f t="shared" si="10"/>
        <v>0</v>
      </c>
      <c r="Q41" s="28">
        <f t="shared" si="10"/>
        <v>0</v>
      </c>
      <c r="R41" s="28">
        <f t="shared" si="10"/>
        <v>0</v>
      </c>
      <c r="S41" s="28">
        <f t="shared" si="10"/>
        <v>590</v>
      </c>
      <c r="T41" s="28">
        <f t="shared" si="10"/>
        <v>0</v>
      </c>
      <c r="U41" s="28">
        <f t="shared" si="10"/>
        <v>0</v>
      </c>
      <c r="V41" s="28">
        <f>SUM(V36:V40)</f>
        <v>0</v>
      </c>
      <c r="W41" s="28">
        <f t="shared" si="10"/>
        <v>0</v>
      </c>
      <c r="X41" s="28">
        <f>SUM(X36:X40)</f>
        <v>0</v>
      </c>
      <c r="Y41" s="28">
        <f>SUM(Y36:Y40)</f>
        <v>0</v>
      </c>
    </row>
    <row r="42" spans="1:25" ht="17.25" thickBot="1">
      <c r="A42" s="16" t="s">
        <v>43</v>
      </c>
      <c r="B42" s="51" t="s">
        <v>29</v>
      </c>
      <c r="C42" s="112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ht="15.75">
      <c r="A43" s="68" t="s">
        <v>60</v>
      </c>
      <c r="B43" s="87" t="s">
        <v>14</v>
      </c>
      <c r="C43" s="21">
        <f>SUM(D43:Y43)</f>
        <v>119684</v>
      </c>
      <c r="D43" s="28">
        <v>36719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53027</v>
      </c>
      <c r="K43" s="28">
        <v>25117</v>
      </c>
      <c r="L43" s="28">
        <v>0</v>
      </c>
      <c r="M43" s="28">
        <v>0</v>
      </c>
      <c r="N43" s="28">
        <v>4821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</row>
    <row r="44" spans="1:25" ht="15.75">
      <c r="A44" s="68" t="s">
        <v>61</v>
      </c>
      <c r="B44" s="87" t="s">
        <v>15</v>
      </c>
      <c r="C44" s="21">
        <f>SUM(D44:Y44)</f>
        <v>91283</v>
      </c>
      <c r="D44" s="28">
        <v>32398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16826</v>
      </c>
      <c r="K44" s="28">
        <v>34415</v>
      </c>
      <c r="L44" s="28">
        <v>0</v>
      </c>
      <c r="M44" s="28">
        <v>0</v>
      </c>
      <c r="N44" s="28">
        <v>7644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</row>
    <row r="45" spans="1:25" ht="15.75">
      <c r="A45" s="68" t="s">
        <v>62</v>
      </c>
      <c r="B45" s="87" t="s">
        <v>16</v>
      </c>
      <c r="C45" s="21">
        <f>SUM(D45:Y45)</f>
        <v>71571</v>
      </c>
      <c r="D45" s="28">
        <v>13718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26662</v>
      </c>
      <c r="K45" s="28">
        <v>15161</v>
      </c>
      <c r="L45" s="28">
        <v>15440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590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</row>
    <row r="46" spans="1:25" ht="15.75">
      <c r="A46" s="68" t="s">
        <v>63</v>
      </c>
      <c r="B46" s="207" t="s">
        <v>154</v>
      </c>
      <c r="C46" s="21">
        <f>SUM(D46:Y46)</f>
        <v>628436</v>
      </c>
      <c r="D46" s="28">
        <v>69219</v>
      </c>
      <c r="E46" s="28">
        <v>0</v>
      </c>
      <c r="F46" s="28">
        <v>0</v>
      </c>
      <c r="G46" s="28">
        <v>28367</v>
      </c>
      <c r="H46" s="28">
        <v>0</v>
      </c>
      <c r="I46" s="28">
        <v>3385</v>
      </c>
      <c r="J46" s="28">
        <v>227164</v>
      </c>
      <c r="K46" s="28">
        <v>207352</v>
      </c>
      <c r="L46" s="28">
        <v>37237</v>
      </c>
      <c r="M46" s="28">
        <v>0</v>
      </c>
      <c r="N46" s="28">
        <v>55712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</row>
    <row r="47" spans="1:25" ht="15.75">
      <c r="A47" s="68" t="s">
        <v>64</v>
      </c>
      <c r="B47" s="207" t="s">
        <v>155</v>
      </c>
      <c r="C47" s="21">
        <f>SUM(D47:Y47)</f>
        <v>56344</v>
      </c>
      <c r="D47" s="28">
        <v>0</v>
      </c>
      <c r="E47" s="28">
        <v>0</v>
      </c>
      <c r="F47" s="28">
        <v>0</v>
      </c>
      <c r="G47" s="28">
        <v>47670</v>
      </c>
      <c r="H47" s="28">
        <v>0</v>
      </c>
      <c r="I47" s="28">
        <v>7573</v>
      </c>
      <c r="J47" s="28">
        <v>0</v>
      </c>
      <c r="K47" s="28">
        <v>1101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</row>
    <row r="48" spans="1:25" ht="17.25" thickBot="1">
      <c r="A48" s="68" t="s">
        <v>72</v>
      </c>
      <c r="B48" s="54" t="s">
        <v>3</v>
      </c>
      <c r="C48" s="115">
        <f>SUM(C43:C47)</f>
        <v>967318</v>
      </c>
      <c r="D48" s="28">
        <f>SUM(D43:D47)</f>
        <v>152054</v>
      </c>
      <c r="E48" s="28">
        <f>SUM(E43:E47)</f>
        <v>0</v>
      </c>
      <c r="F48" s="28">
        <f>SUM(F43:F47)</f>
        <v>0</v>
      </c>
      <c r="G48" s="28">
        <f aca="true" t="shared" si="11" ref="G48:W48">SUM(G43:G47)</f>
        <v>76037</v>
      </c>
      <c r="H48" s="28">
        <f t="shared" si="11"/>
        <v>0</v>
      </c>
      <c r="I48" s="28">
        <f>SUM(I43:I47)</f>
        <v>10958</v>
      </c>
      <c r="J48" s="28">
        <f>SUM(J43:J47)</f>
        <v>323679</v>
      </c>
      <c r="K48" s="28">
        <f t="shared" si="11"/>
        <v>283146</v>
      </c>
      <c r="L48" s="28">
        <f t="shared" si="11"/>
        <v>52677</v>
      </c>
      <c r="M48" s="28">
        <f t="shared" si="11"/>
        <v>0</v>
      </c>
      <c r="N48" s="28">
        <f>SUM(N43:N47)</f>
        <v>68177</v>
      </c>
      <c r="O48" s="28">
        <f>SUM(O43:O47)</f>
        <v>0</v>
      </c>
      <c r="P48" s="28">
        <f t="shared" si="11"/>
        <v>0</v>
      </c>
      <c r="Q48" s="28">
        <f t="shared" si="11"/>
        <v>0</v>
      </c>
      <c r="R48" s="28">
        <f t="shared" si="11"/>
        <v>0</v>
      </c>
      <c r="S48" s="28">
        <f t="shared" si="11"/>
        <v>590</v>
      </c>
      <c r="T48" s="28">
        <f t="shared" si="11"/>
        <v>0</v>
      </c>
      <c r="U48" s="28">
        <f t="shared" si="11"/>
        <v>0</v>
      </c>
      <c r="V48" s="28">
        <f>SUM(V43:V47)</f>
        <v>0</v>
      </c>
      <c r="W48" s="28">
        <f t="shared" si="11"/>
        <v>0</v>
      </c>
      <c r="X48" s="28">
        <f>SUM(X43:X47)</f>
        <v>0</v>
      </c>
      <c r="Y48" s="28">
        <f>SUM(Y43:Y47)</f>
        <v>0</v>
      </c>
    </row>
    <row r="49" spans="1:25" ht="17.25" thickBot="1">
      <c r="A49" s="16" t="s">
        <v>44</v>
      </c>
      <c r="B49" s="51" t="s">
        <v>30</v>
      </c>
      <c r="C49" s="112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5.75">
      <c r="A50" s="68" t="s">
        <v>65</v>
      </c>
      <c r="B50" s="53" t="s">
        <v>14</v>
      </c>
      <c r="C50" s="293">
        <f aca="true" t="shared" si="12" ref="C50:D54">C43/C$13%</f>
        <v>0.250877039374242</v>
      </c>
      <c r="D50" s="109">
        <f t="shared" si="12"/>
        <v>3.162522059450488</v>
      </c>
      <c r="E50" s="109">
        <f aca="true" t="shared" si="13" ref="E50:W50">E43/E$13%</f>
        <v>0</v>
      </c>
      <c r="F50" s="109">
        <f t="shared" si="13"/>
        <v>0</v>
      </c>
      <c r="G50" s="109">
        <f t="shared" si="13"/>
        <v>0</v>
      </c>
      <c r="H50" s="109">
        <f t="shared" si="13"/>
        <v>0</v>
      </c>
      <c r="I50" s="109">
        <f aca="true" t="shared" si="14" ref="I50:J54">I43/I$13%</f>
        <v>0</v>
      </c>
      <c r="J50" s="109">
        <f t="shared" si="14"/>
        <v>5.487110820453812</v>
      </c>
      <c r="K50" s="109">
        <f t="shared" si="13"/>
        <v>0.8344180069777902</v>
      </c>
      <c r="L50" s="109">
        <f t="shared" si="13"/>
        <v>0</v>
      </c>
      <c r="M50" s="109">
        <f t="shared" si="13"/>
        <v>0</v>
      </c>
      <c r="N50" s="109">
        <f aca="true" t="shared" si="15" ref="N50:O54">N43/N$13%</f>
        <v>0.24559147760385042</v>
      </c>
      <c r="O50" s="109">
        <f t="shared" si="15"/>
        <v>0</v>
      </c>
      <c r="P50" s="109">
        <f t="shared" si="13"/>
        <v>0</v>
      </c>
      <c r="Q50" s="109">
        <f t="shared" si="13"/>
        <v>0</v>
      </c>
      <c r="R50" s="109">
        <f t="shared" si="13"/>
        <v>0</v>
      </c>
      <c r="S50" s="109">
        <f t="shared" si="13"/>
        <v>0</v>
      </c>
      <c r="T50" s="109">
        <f t="shared" si="13"/>
        <v>0</v>
      </c>
      <c r="U50" s="109">
        <f t="shared" si="13"/>
        <v>0</v>
      </c>
      <c r="V50" s="109">
        <f>V43/V$13%</f>
        <v>0</v>
      </c>
      <c r="W50" s="109">
        <f t="shared" si="13"/>
        <v>0</v>
      </c>
      <c r="X50" s="109">
        <f aca="true" t="shared" si="16" ref="X50:Y54">X43/X$13%</f>
        <v>0</v>
      </c>
      <c r="Y50" s="109">
        <f t="shared" si="16"/>
        <v>0</v>
      </c>
    </row>
    <row r="51" spans="1:25" ht="15.75">
      <c r="A51" s="68" t="s">
        <v>66</v>
      </c>
      <c r="B51" s="53" t="s">
        <v>15</v>
      </c>
      <c r="C51" s="294">
        <f t="shared" si="12"/>
        <v>0.19134394560007129</v>
      </c>
      <c r="D51" s="109">
        <f t="shared" si="12"/>
        <v>2.7903643803501432</v>
      </c>
      <c r="E51" s="109">
        <f aca="true" t="shared" si="17" ref="E51:G54">E44/E$13%</f>
        <v>0</v>
      </c>
      <c r="F51" s="109">
        <f t="shared" si="17"/>
        <v>0</v>
      </c>
      <c r="G51" s="109">
        <f t="shared" si="17"/>
        <v>0</v>
      </c>
      <c r="H51" s="109">
        <f aca="true" t="shared" si="18" ref="H51:K54">H44/H$13%</f>
        <v>0</v>
      </c>
      <c r="I51" s="109">
        <f t="shared" si="14"/>
        <v>0</v>
      </c>
      <c r="J51" s="109">
        <f t="shared" si="14"/>
        <v>1.7411154065844916</v>
      </c>
      <c r="K51" s="109">
        <f t="shared" si="18"/>
        <v>1.1433091416228311</v>
      </c>
      <c r="L51" s="109">
        <f aca="true" t="shared" si="19" ref="L51:W54">L44/L$13%</f>
        <v>0</v>
      </c>
      <c r="M51" s="109">
        <f t="shared" si="19"/>
        <v>0</v>
      </c>
      <c r="N51" s="109">
        <f t="shared" si="15"/>
        <v>0.38940079958594326</v>
      </c>
      <c r="O51" s="109">
        <f t="shared" si="15"/>
        <v>0</v>
      </c>
      <c r="P51" s="109">
        <f t="shared" si="19"/>
        <v>0</v>
      </c>
      <c r="Q51" s="109">
        <f t="shared" si="19"/>
        <v>0</v>
      </c>
      <c r="R51" s="109">
        <f t="shared" si="19"/>
        <v>0</v>
      </c>
      <c r="S51" s="109">
        <f t="shared" si="19"/>
        <v>0</v>
      </c>
      <c r="T51" s="109">
        <f t="shared" si="19"/>
        <v>0</v>
      </c>
      <c r="U51" s="109">
        <f t="shared" si="19"/>
        <v>0</v>
      </c>
      <c r="V51" s="109">
        <f>V44/V$13%</f>
        <v>0</v>
      </c>
      <c r="W51" s="109">
        <f t="shared" si="19"/>
        <v>0</v>
      </c>
      <c r="X51" s="109">
        <f t="shared" si="16"/>
        <v>0</v>
      </c>
      <c r="Y51" s="109">
        <f t="shared" si="16"/>
        <v>0</v>
      </c>
    </row>
    <row r="52" spans="1:25" ht="15.75">
      <c r="A52" s="68" t="s">
        <v>67</v>
      </c>
      <c r="B52" s="53" t="s">
        <v>16</v>
      </c>
      <c r="C52" s="294">
        <f t="shared" si="12"/>
        <v>0.1500244024686163</v>
      </c>
      <c r="D52" s="109">
        <f t="shared" si="12"/>
        <v>1.1814994311267135</v>
      </c>
      <c r="E52" s="109">
        <f t="shared" si="17"/>
        <v>0</v>
      </c>
      <c r="F52" s="109">
        <f t="shared" si="17"/>
        <v>0</v>
      </c>
      <c r="G52" s="109">
        <f t="shared" si="17"/>
        <v>0</v>
      </c>
      <c r="H52" s="109">
        <f t="shared" si="18"/>
        <v>0</v>
      </c>
      <c r="I52" s="109">
        <f t="shared" si="14"/>
        <v>0</v>
      </c>
      <c r="J52" s="109">
        <f t="shared" si="14"/>
        <v>2.758921845379515</v>
      </c>
      <c r="K52" s="109">
        <f t="shared" si="18"/>
        <v>0.5036672932193446</v>
      </c>
      <c r="L52" s="109">
        <f t="shared" si="19"/>
        <v>0.8738241010194993</v>
      </c>
      <c r="M52" s="109">
        <f t="shared" si="19"/>
        <v>0</v>
      </c>
      <c r="N52" s="109">
        <f t="shared" si="15"/>
        <v>0</v>
      </c>
      <c r="O52" s="109">
        <f t="shared" si="15"/>
        <v>0</v>
      </c>
      <c r="P52" s="109">
        <f t="shared" si="19"/>
        <v>0</v>
      </c>
      <c r="Q52" s="109">
        <f t="shared" si="19"/>
        <v>0</v>
      </c>
      <c r="R52" s="109">
        <f t="shared" si="19"/>
        <v>0</v>
      </c>
      <c r="S52" s="109">
        <f t="shared" si="19"/>
        <v>0.008176971845577193</v>
      </c>
      <c r="T52" s="109">
        <f t="shared" si="19"/>
        <v>0</v>
      </c>
      <c r="U52" s="109">
        <f t="shared" si="19"/>
        <v>0</v>
      </c>
      <c r="V52" s="109">
        <f>V45/V$13%</f>
        <v>0</v>
      </c>
      <c r="W52" s="109">
        <f t="shared" si="19"/>
        <v>0</v>
      </c>
      <c r="X52" s="109">
        <f t="shared" si="16"/>
        <v>0</v>
      </c>
      <c r="Y52" s="109">
        <f t="shared" si="16"/>
        <v>0</v>
      </c>
    </row>
    <row r="53" spans="1:25" ht="15.75">
      <c r="A53" s="68" t="s">
        <v>68</v>
      </c>
      <c r="B53" s="207" t="s">
        <v>154</v>
      </c>
      <c r="C53" s="294">
        <f t="shared" si="12"/>
        <v>1.3173035920941074</v>
      </c>
      <c r="D53" s="109">
        <f t="shared" si="12"/>
        <v>5.961671462542644</v>
      </c>
      <c r="E53" s="109">
        <f t="shared" si="17"/>
        <v>0</v>
      </c>
      <c r="F53" s="109">
        <f t="shared" si="17"/>
        <v>0</v>
      </c>
      <c r="G53" s="109">
        <f t="shared" si="17"/>
        <v>1.0772631659696184</v>
      </c>
      <c r="H53" s="109">
        <f t="shared" si="18"/>
        <v>0</v>
      </c>
      <c r="I53" s="109">
        <f t="shared" si="14"/>
        <v>30.890673480562146</v>
      </c>
      <c r="J53" s="109">
        <f t="shared" si="14"/>
        <v>23.506403198701975</v>
      </c>
      <c r="K53" s="109">
        <f t="shared" si="18"/>
        <v>6.888491562800445</v>
      </c>
      <c r="L53" s="109">
        <f t="shared" si="19"/>
        <v>2.1074215058071952</v>
      </c>
      <c r="M53" s="109">
        <f t="shared" si="19"/>
        <v>0</v>
      </c>
      <c r="N53" s="109">
        <f t="shared" si="15"/>
        <v>2.8380818088084867</v>
      </c>
      <c r="O53" s="109">
        <f t="shared" si="15"/>
        <v>0</v>
      </c>
      <c r="P53" s="109">
        <f t="shared" si="19"/>
        <v>0</v>
      </c>
      <c r="Q53" s="109">
        <f t="shared" si="19"/>
        <v>0</v>
      </c>
      <c r="R53" s="109">
        <f t="shared" si="19"/>
        <v>0</v>
      </c>
      <c r="S53" s="109">
        <f t="shared" si="19"/>
        <v>0</v>
      </c>
      <c r="T53" s="109">
        <f t="shared" si="19"/>
        <v>0</v>
      </c>
      <c r="U53" s="109">
        <f t="shared" si="19"/>
        <v>0</v>
      </c>
      <c r="V53" s="109">
        <f>V46/V$13%</f>
        <v>0</v>
      </c>
      <c r="W53" s="109">
        <f t="shared" si="19"/>
        <v>0</v>
      </c>
      <c r="X53" s="109">
        <f t="shared" si="16"/>
        <v>0</v>
      </c>
      <c r="Y53" s="109">
        <f t="shared" si="16"/>
        <v>0</v>
      </c>
    </row>
    <row r="54" spans="1:25" ht="16.5" thickBot="1">
      <c r="A54" s="68" t="s">
        <v>69</v>
      </c>
      <c r="B54" s="207" t="s">
        <v>155</v>
      </c>
      <c r="C54" s="294">
        <f t="shared" si="12"/>
        <v>0.11810614540374897</v>
      </c>
      <c r="D54" s="109">
        <f t="shared" si="12"/>
        <v>0</v>
      </c>
      <c r="E54" s="109">
        <f t="shared" si="17"/>
        <v>0</v>
      </c>
      <c r="F54" s="109">
        <f t="shared" si="17"/>
        <v>0</v>
      </c>
      <c r="G54" s="109">
        <f t="shared" si="17"/>
        <v>1.810312515309046</v>
      </c>
      <c r="H54" s="109">
        <f t="shared" si="18"/>
        <v>0</v>
      </c>
      <c r="I54" s="109">
        <f t="shared" si="14"/>
        <v>69.10932651943786</v>
      </c>
      <c r="J54" s="109">
        <f t="shared" si="14"/>
        <v>0</v>
      </c>
      <c r="K54" s="109">
        <f t="shared" si="18"/>
        <v>0.036576590583371704</v>
      </c>
      <c r="L54" s="109">
        <f t="shared" si="19"/>
        <v>0</v>
      </c>
      <c r="M54" s="109">
        <f t="shared" si="19"/>
        <v>0</v>
      </c>
      <c r="N54" s="109">
        <f t="shared" si="15"/>
        <v>0</v>
      </c>
      <c r="O54" s="109">
        <f t="shared" si="15"/>
        <v>0</v>
      </c>
      <c r="P54" s="109">
        <f t="shared" si="19"/>
        <v>0</v>
      </c>
      <c r="Q54" s="109">
        <f t="shared" si="19"/>
        <v>0</v>
      </c>
      <c r="R54" s="109">
        <f t="shared" si="19"/>
        <v>0</v>
      </c>
      <c r="S54" s="109">
        <f t="shared" si="19"/>
        <v>0</v>
      </c>
      <c r="T54" s="109">
        <f t="shared" si="19"/>
        <v>0</v>
      </c>
      <c r="U54" s="109">
        <f t="shared" si="19"/>
        <v>0</v>
      </c>
      <c r="V54" s="109">
        <f>V47/V$13%</f>
        <v>0</v>
      </c>
      <c r="W54" s="109">
        <f t="shared" si="19"/>
        <v>0</v>
      </c>
      <c r="X54" s="109">
        <f t="shared" si="16"/>
        <v>0</v>
      </c>
      <c r="Y54" s="109">
        <f t="shared" si="16"/>
        <v>0</v>
      </c>
    </row>
    <row r="55" spans="1:25" ht="17.25" thickBot="1">
      <c r="A55" s="23">
        <v>6</v>
      </c>
      <c r="B55" s="51" t="s">
        <v>40</v>
      </c>
      <c r="C55" s="112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ht="15.75">
      <c r="A56" s="67" t="s">
        <v>73</v>
      </c>
      <c r="B56" s="209" t="s">
        <v>32</v>
      </c>
      <c r="C56" s="21">
        <f>SUM(D56:Y56)</f>
        <v>1335</v>
      </c>
      <c r="D56" s="21">
        <v>22</v>
      </c>
      <c r="E56" s="21">
        <v>190</v>
      </c>
      <c r="F56" s="21">
        <v>116</v>
      </c>
      <c r="G56" s="21">
        <v>136</v>
      </c>
      <c r="H56" s="21">
        <v>98</v>
      </c>
      <c r="I56" s="21">
        <v>0</v>
      </c>
      <c r="J56" s="21">
        <v>0</v>
      </c>
      <c r="K56" s="21">
        <v>38</v>
      </c>
      <c r="L56" s="21">
        <v>37</v>
      </c>
      <c r="M56" s="21">
        <v>99</v>
      </c>
      <c r="N56" s="21">
        <v>21</v>
      </c>
      <c r="O56" s="21">
        <v>11</v>
      </c>
      <c r="P56" s="21">
        <v>40</v>
      </c>
      <c r="Q56" s="21">
        <v>48</v>
      </c>
      <c r="R56" s="21">
        <v>113</v>
      </c>
      <c r="S56" s="21">
        <v>142</v>
      </c>
      <c r="T56" s="21">
        <v>48</v>
      </c>
      <c r="U56" s="21">
        <v>59</v>
      </c>
      <c r="V56" s="21">
        <v>21</v>
      </c>
      <c r="W56" s="21">
        <v>40</v>
      </c>
      <c r="X56" s="21">
        <v>10</v>
      </c>
      <c r="Y56" s="21">
        <v>46</v>
      </c>
    </row>
    <row r="57" spans="1:25" ht="16.5" thickBot="1">
      <c r="A57" s="67" t="s">
        <v>74</v>
      </c>
      <c r="B57" s="210" t="s">
        <v>19</v>
      </c>
      <c r="C57" s="21">
        <f>SUM(D57:Y57)</f>
        <v>25579000</v>
      </c>
      <c r="D57" s="21">
        <v>443000</v>
      </c>
      <c r="E57" s="21">
        <v>3807000</v>
      </c>
      <c r="F57" s="21">
        <v>1810000</v>
      </c>
      <c r="G57" s="21">
        <v>1805000</v>
      </c>
      <c r="H57" s="21">
        <v>2097000</v>
      </c>
      <c r="I57" s="21">
        <v>0</v>
      </c>
      <c r="J57" s="21">
        <v>0</v>
      </c>
      <c r="K57" s="21">
        <v>785000</v>
      </c>
      <c r="L57" s="21">
        <v>615000</v>
      </c>
      <c r="M57" s="21">
        <v>2090000</v>
      </c>
      <c r="N57" s="21">
        <v>455000</v>
      </c>
      <c r="O57" s="21">
        <v>200000</v>
      </c>
      <c r="P57" s="21">
        <v>815000</v>
      </c>
      <c r="Q57" s="21">
        <v>1187000</v>
      </c>
      <c r="R57" s="21">
        <v>2477000</v>
      </c>
      <c r="S57" s="21">
        <v>3750000</v>
      </c>
      <c r="T57" s="21">
        <v>765000</v>
      </c>
      <c r="U57" s="21">
        <v>908000</v>
      </c>
      <c r="V57" s="21">
        <v>358000</v>
      </c>
      <c r="W57" s="21">
        <v>622000</v>
      </c>
      <c r="X57" s="21">
        <v>130000</v>
      </c>
      <c r="Y57" s="21">
        <v>460000</v>
      </c>
    </row>
    <row r="58" spans="1:25" ht="17.25" thickBot="1">
      <c r="A58" s="23">
        <v>7</v>
      </c>
      <c r="B58" s="112" t="s">
        <v>45</v>
      </c>
      <c r="C58" s="112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s="203" customFormat="1" ht="15.75">
      <c r="A59" s="43">
        <v>7.1</v>
      </c>
      <c r="B59" s="209" t="s">
        <v>48</v>
      </c>
      <c r="C59" s="204">
        <f>SUM(D59:Y59)</f>
        <v>17654114</v>
      </c>
      <c r="D59" s="21">
        <v>336980</v>
      </c>
      <c r="E59" s="21">
        <v>4842508</v>
      </c>
      <c r="F59" s="21">
        <v>2134902</v>
      </c>
      <c r="G59" s="21">
        <v>2633247</v>
      </c>
      <c r="H59" s="21">
        <v>101380</v>
      </c>
      <c r="I59" s="21">
        <v>10958</v>
      </c>
      <c r="J59" s="21">
        <v>910561</v>
      </c>
      <c r="K59" s="21">
        <v>485275</v>
      </c>
      <c r="L59" s="21">
        <v>415971</v>
      </c>
      <c r="M59" s="21">
        <v>1359525</v>
      </c>
      <c r="N59" s="21">
        <v>395633</v>
      </c>
      <c r="O59" s="21">
        <v>184090</v>
      </c>
      <c r="P59" s="21">
        <v>181438</v>
      </c>
      <c r="Q59" s="21">
        <v>60810</v>
      </c>
      <c r="R59" s="21">
        <v>464386</v>
      </c>
      <c r="S59" s="21">
        <v>166672</v>
      </c>
      <c r="T59" s="21">
        <v>922774</v>
      </c>
      <c r="U59" s="21">
        <v>179099</v>
      </c>
      <c r="V59" s="21">
        <v>359034</v>
      </c>
      <c r="W59" s="21">
        <v>554718</v>
      </c>
      <c r="X59" s="21">
        <v>225793</v>
      </c>
      <c r="Y59" s="21">
        <v>728360</v>
      </c>
    </row>
    <row r="60" spans="1:25" s="203" customFormat="1" ht="15.75">
      <c r="A60" s="43">
        <v>7.2</v>
      </c>
      <c r="B60" s="87" t="s">
        <v>49</v>
      </c>
      <c r="C60" s="204">
        <f aca="true" t="shared" si="20" ref="C60:C70">SUM(D60:Y60)</f>
        <v>30052125</v>
      </c>
      <c r="D60" s="21">
        <v>824087</v>
      </c>
      <c r="E60" s="21">
        <v>349724</v>
      </c>
      <c r="F60" s="21">
        <v>0</v>
      </c>
      <c r="G60" s="21">
        <v>0</v>
      </c>
      <c r="H60" s="21">
        <v>2834406</v>
      </c>
      <c r="I60" s="21">
        <v>0</v>
      </c>
      <c r="J60" s="21">
        <v>55831</v>
      </c>
      <c r="K60" s="21">
        <v>2524847</v>
      </c>
      <c r="L60" s="21">
        <v>1350975</v>
      </c>
      <c r="M60" s="21">
        <v>3081440</v>
      </c>
      <c r="N60" s="21">
        <v>1567383</v>
      </c>
      <c r="O60" s="21">
        <v>593198</v>
      </c>
      <c r="P60" s="21">
        <v>1263100</v>
      </c>
      <c r="Q60" s="21">
        <v>2922635</v>
      </c>
      <c r="R60" s="21">
        <v>2445414</v>
      </c>
      <c r="S60" s="21">
        <v>7048713</v>
      </c>
      <c r="T60" s="21">
        <v>714875</v>
      </c>
      <c r="U60" s="21">
        <v>1265978</v>
      </c>
      <c r="V60" s="21">
        <v>95242</v>
      </c>
      <c r="W60" s="21">
        <v>377035</v>
      </c>
      <c r="X60" s="21">
        <v>661984</v>
      </c>
      <c r="Y60" s="21">
        <v>75258</v>
      </c>
    </row>
    <row r="61" spans="1:25" s="203" customFormat="1" ht="15.75">
      <c r="A61" s="86">
        <v>7.3</v>
      </c>
      <c r="B61" s="170" t="s">
        <v>46</v>
      </c>
      <c r="C61" s="204">
        <f t="shared" si="20"/>
        <v>1771</v>
      </c>
      <c r="D61" s="21">
        <v>34</v>
      </c>
      <c r="E61" s="21">
        <v>363</v>
      </c>
      <c r="F61" s="21">
        <v>214</v>
      </c>
      <c r="G61" s="21">
        <v>304</v>
      </c>
      <c r="H61" s="21">
        <v>14</v>
      </c>
      <c r="I61" s="21">
        <v>3</v>
      </c>
      <c r="J61" s="21">
        <v>117</v>
      </c>
      <c r="K61" s="21">
        <v>48</v>
      </c>
      <c r="L61" s="21">
        <v>64</v>
      </c>
      <c r="M61" s="21">
        <v>117</v>
      </c>
      <c r="N61" s="21">
        <v>71</v>
      </c>
      <c r="O61" s="21">
        <v>12</v>
      </c>
      <c r="P61" s="21">
        <v>11</v>
      </c>
      <c r="Q61" s="21">
        <v>10</v>
      </c>
      <c r="R61" s="21">
        <v>40</v>
      </c>
      <c r="S61" s="21">
        <v>14</v>
      </c>
      <c r="T61" s="21">
        <v>86</v>
      </c>
      <c r="U61" s="21">
        <v>26</v>
      </c>
      <c r="V61" s="21">
        <v>43</v>
      </c>
      <c r="W61" s="21">
        <v>45</v>
      </c>
      <c r="X61" s="21">
        <v>57</v>
      </c>
      <c r="Y61" s="21">
        <v>78</v>
      </c>
    </row>
    <row r="62" spans="1:25" ht="15.75">
      <c r="A62" s="43">
        <v>7.4</v>
      </c>
      <c r="B62" s="56" t="s">
        <v>47</v>
      </c>
      <c r="C62" s="204">
        <f t="shared" si="20"/>
        <v>2430</v>
      </c>
      <c r="D62" s="21">
        <v>142</v>
      </c>
      <c r="E62" s="21">
        <v>22</v>
      </c>
      <c r="F62" s="21">
        <v>0</v>
      </c>
      <c r="G62" s="21">
        <v>0</v>
      </c>
      <c r="H62" s="21">
        <v>201</v>
      </c>
      <c r="I62" s="21">
        <v>0</v>
      </c>
      <c r="J62" s="21">
        <v>8</v>
      </c>
      <c r="K62" s="21">
        <v>181</v>
      </c>
      <c r="L62" s="21">
        <v>137</v>
      </c>
      <c r="M62" s="21">
        <v>260</v>
      </c>
      <c r="N62" s="21">
        <v>159</v>
      </c>
      <c r="O62" s="21">
        <v>50</v>
      </c>
      <c r="P62" s="21">
        <v>94</v>
      </c>
      <c r="Q62" s="21">
        <v>224</v>
      </c>
      <c r="R62" s="21">
        <v>169</v>
      </c>
      <c r="S62" s="21">
        <v>446</v>
      </c>
      <c r="T62" s="21">
        <v>69</v>
      </c>
      <c r="U62" s="21">
        <v>93</v>
      </c>
      <c r="V62" s="21">
        <v>13</v>
      </c>
      <c r="W62" s="21">
        <v>42</v>
      </c>
      <c r="X62" s="21">
        <v>102</v>
      </c>
      <c r="Y62" s="21">
        <v>18</v>
      </c>
    </row>
    <row r="63" spans="1:25" ht="15.75">
      <c r="A63" s="43">
        <v>7.5</v>
      </c>
      <c r="B63" s="170" t="s">
        <v>138</v>
      </c>
      <c r="C63" s="204">
        <f t="shared" si="20"/>
        <v>4199</v>
      </c>
      <c r="D63" s="21">
        <f>D12</f>
        <v>176</v>
      </c>
      <c r="E63" s="21">
        <f>E12</f>
        <v>385</v>
      </c>
      <c r="F63" s="21">
        <f>F12</f>
        <v>214</v>
      </c>
      <c r="G63" s="21">
        <f aca="true" t="shared" si="21" ref="G63:W63">G12</f>
        <v>304</v>
      </c>
      <c r="H63" s="21">
        <f t="shared" si="21"/>
        <v>215</v>
      </c>
      <c r="I63" s="21">
        <v>1</v>
      </c>
      <c r="J63" s="21">
        <f>J12</f>
        <v>125</v>
      </c>
      <c r="K63" s="21">
        <f t="shared" si="21"/>
        <v>229</v>
      </c>
      <c r="L63" s="21">
        <f t="shared" si="21"/>
        <v>201</v>
      </c>
      <c r="M63" s="21">
        <f t="shared" si="21"/>
        <v>377</v>
      </c>
      <c r="N63" s="21">
        <f>N12</f>
        <v>230</v>
      </c>
      <c r="O63" s="21">
        <f>O12</f>
        <v>62</v>
      </c>
      <c r="P63" s="21">
        <f t="shared" si="21"/>
        <v>105</v>
      </c>
      <c r="Q63" s="21">
        <f t="shared" si="21"/>
        <v>234</v>
      </c>
      <c r="R63" s="21">
        <f t="shared" si="21"/>
        <v>209</v>
      </c>
      <c r="S63" s="21">
        <f t="shared" si="21"/>
        <v>460</v>
      </c>
      <c r="T63" s="21">
        <f t="shared" si="21"/>
        <v>155</v>
      </c>
      <c r="U63" s="21">
        <f t="shared" si="21"/>
        <v>119</v>
      </c>
      <c r="V63" s="21">
        <f>V12</f>
        <v>56</v>
      </c>
      <c r="W63" s="21">
        <f t="shared" si="21"/>
        <v>87</v>
      </c>
      <c r="X63" s="21">
        <f>X12</f>
        <v>159</v>
      </c>
      <c r="Y63" s="21">
        <f>Y12</f>
        <v>96</v>
      </c>
    </row>
    <row r="64" spans="1:25" ht="15.75">
      <c r="A64" s="43">
        <v>7.6</v>
      </c>
      <c r="B64" s="56" t="s">
        <v>139</v>
      </c>
      <c r="C64" s="204">
        <f t="shared" si="20"/>
        <v>2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2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</row>
    <row r="65" spans="1:25" ht="15.75">
      <c r="A65" s="43">
        <v>7.7</v>
      </c>
      <c r="B65" s="56" t="s">
        <v>140</v>
      </c>
      <c r="C65" s="204">
        <f t="shared" si="20"/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</row>
    <row r="66" spans="1:25" ht="15.75">
      <c r="A66" s="43">
        <v>7.8</v>
      </c>
      <c r="B66" s="56" t="s">
        <v>141</v>
      </c>
      <c r="C66" s="204">
        <f t="shared" si="20"/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</row>
    <row r="67" spans="1:25" ht="15.75">
      <c r="A67" s="43">
        <v>7.9</v>
      </c>
      <c r="B67" s="56" t="s">
        <v>135</v>
      </c>
      <c r="C67" s="204">
        <f t="shared" si="20"/>
        <v>47702854</v>
      </c>
      <c r="D67" s="156">
        <f>D13</f>
        <v>1161067</v>
      </c>
      <c r="E67" s="156">
        <f>E13</f>
        <v>5192232</v>
      </c>
      <c r="F67" s="156">
        <f>F13</f>
        <v>2134902</v>
      </c>
      <c r="G67" s="156">
        <f aca="true" t="shared" si="22" ref="G67:W67">G13</f>
        <v>2633247</v>
      </c>
      <c r="H67" s="156">
        <f t="shared" si="22"/>
        <v>2935786</v>
      </c>
      <c r="I67" s="156">
        <v>7573</v>
      </c>
      <c r="J67" s="156">
        <f>J13</f>
        <v>966392</v>
      </c>
      <c r="K67" s="156">
        <f t="shared" si="22"/>
        <v>3010122</v>
      </c>
      <c r="L67" s="156">
        <f t="shared" si="22"/>
        <v>1766946</v>
      </c>
      <c r="M67" s="156">
        <f t="shared" si="22"/>
        <v>4440965</v>
      </c>
      <c r="N67" s="156">
        <f>N13</f>
        <v>1963016</v>
      </c>
      <c r="O67" s="156">
        <f>O13</f>
        <v>777288</v>
      </c>
      <c r="P67" s="156">
        <f t="shared" si="22"/>
        <v>1444538</v>
      </c>
      <c r="Q67" s="156">
        <f t="shared" si="22"/>
        <v>2983445</v>
      </c>
      <c r="R67" s="156">
        <f t="shared" si="22"/>
        <v>2909800</v>
      </c>
      <c r="S67" s="156">
        <f t="shared" si="22"/>
        <v>7215385</v>
      </c>
      <c r="T67" s="156">
        <f t="shared" si="22"/>
        <v>1637649</v>
      </c>
      <c r="U67" s="156">
        <f t="shared" si="22"/>
        <v>1445077</v>
      </c>
      <c r="V67" s="156">
        <f>V13</f>
        <v>454276</v>
      </c>
      <c r="W67" s="156">
        <f t="shared" si="22"/>
        <v>931753</v>
      </c>
      <c r="X67" s="156">
        <f>X13</f>
        <v>887777</v>
      </c>
      <c r="Y67" s="156">
        <f>Y13</f>
        <v>803618</v>
      </c>
    </row>
    <row r="68" spans="1:25" ht="15.75">
      <c r="A68" s="222" t="s">
        <v>144</v>
      </c>
      <c r="B68" s="56" t="s">
        <v>136</v>
      </c>
      <c r="C68" s="204">
        <f t="shared" si="20"/>
        <v>3385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3385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</row>
    <row r="69" spans="1:25" ht="15.75">
      <c r="A69" s="43">
        <v>7.11</v>
      </c>
      <c r="B69" s="56" t="s">
        <v>137</v>
      </c>
      <c r="C69" s="204">
        <f t="shared" si="20"/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</row>
    <row r="70" spans="1:25" ht="15.75">
      <c r="A70" s="43">
        <v>7.12</v>
      </c>
      <c r="B70" s="56" t="s">
        <v>142</v>
      </c>
      <c r="C70" s="204">
        <f t="shared" si="20"/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</row>
  </sheetData>
  <sheetProtection/>
  <mergeCells count="7">
    <mergeCell ref="B1:Q1"/>
    <mergeCell ref="E3:H3"/>
    <mergeCell ref="K3:M3"/>
    <mergeCell ref="P3:S3"/>
    <mergeCell ref="T3:U3"/>
    <mergeCell ref="X3:Y3"/>
    <mergeCell ref="I3:J3"/>
  </mergeCells>
  <printOptions/>
  <pageMargins left="0.7" right="0.7" top="0.75" bottom="0.75" header="0.3" footer="0.3"/>
  <pageSetup horizontalDpi="600" verticalDpi="600" orientation="portrait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0"/>
  <sheetViews>
    <sheetView view="pageBreakPreview" zoomScale="80" zoomScaleNormal="80" zoomScaleSheetLayoutView="80" zoomScalePageLayoutView="0" workbookViewId="0" topLeftCell="A1">
      <pane xSplit="3" ySplit="5" topLeftCell="O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:G1"/>
    </sheetView>
  </sheetViews>
  <sheetFormatPr defaultColWidth="9.140625" defaultRowHeight="12.75"/>
  <cols>
    <col min="1" max="1" width="12.7109375" style="0" bestFit="1" customWidth="1"/>
    <col min="2" max="2" width="56.8515625" style="0" bestFit="1" customWidth="1"/>
    <col min="3" max="3" width="14.28125" style="0" bestFit="1" customWidth="1"/>
    <col min="4" max="4" width="13.8515625" style="0" bestFit="1" customWidth="1"/>
    <col min="5" max="5" width="12.8515625" style="0" customWidth="1"/>
    <col min="6" max="8" width="12.8515625" style="0" bestFit="1" customWidth="1"/>
    <col min="9" max="9" width="15.8515625" style="0" bestFit="1" customWidth="1"/>
    <col min="10" max="10" width="12.28125" style="0" bestFit="1" customWidth="1"/>
    <col min="11" max="12" width="12.8515625" style="0" bestFit="1" customWidth="1"/>
    <col min="13" max="13" width="15.00390625" style="0" bestFit="1" customWidth="1"/>
    <col min="14" max="15" width="12.8515625" style="0" bestFit="1" customWidth="1"/>
    <col min="16" max="16" width="11.00390625" style="0" bestFit="1" customWidth="1"/>
    <col min="17" max="17" width="13.8515625" style="0" bestFit="1" customWidth="1"/>
    <col min="18" max="18" width="14.28125" style="0" bestFit="1" customWidth="1"/>
    <col min="19" max="19" width="12.8515625" style="0" bestFit="1" customWidth="1"/>
    <col min="20" max="20" width="17.8515625" style="0" bestFit="1" customWidth="1"/>
    <col min="21" max="21" width="11.00390625" style="0" bestFit="1" customWidth="1"/>
    <col min="22" max="22" width="15.7109375" style="0" bestFit="1" customWidth="1"/>
    <col min="23" max="23" width="12.00390625" style="0" bestFit="1" customWidth="1"/>
    <col min="24" max="24" width="11.00390625" style="0" bestFit="1" customWidth="1"/>
    <col min="25" max="25" width="11.28125" style="0" bestFit="1" customWidth="1"/>
  </cols>
  <sheetData>
    <row r="1" spans="1:25" ht="18.75">
      <c r="A1" s="172"/>
      <c r="B1" s="314" t="s">
        <v>107</v>
      </c>
      <c r="C1" s="314"/>
      <c r="D1" s="314"/>
      <c r="E1" s="314"/>
      <c r="F1" s="314"/>
      <c r="G1" s="314"/>
      <c r="H1" s="172"/>
      <c r="I1" s="172"/>
      <c r="J1" s="172"/>
      <c r="K1" s="172"/>
      <c r="L1" s="172"/>
      <c r="M1" s="97"/>
      <c r="N1" s="3"/>
      <c r="O1" s="3"/>
      <c r="P1" s="3"/>
      <c r="Q1" s="97"/>
      <c r="R1" s="97"/>
      <c r="S1" s="97"/>
      <c r="T1" s="3"/>
      <c r="U1" s="3"/>
      <c r="V1" s="3"/>
      <c r="W1" s="3"/>
      <c r="X1" s="97"/>
      <c r="Y1" s="3"/>
    </row>
    <row r="2" spans="1:25" ht="19.5" thickBot="1">
      <c r="A2" s="35"/>
      <c r="B2" s="36" t="s">
        <v>86</v>
      </c>
      <c r="C2" s="34">
        <f>Prayas!C2</f>
        <v>42857</v>
      </c>
      <c r="D2" s="14"/>
      <c r="E2" s="14"/>
      <c r="F2" s="182"/>
      <c r="G2" s="182"/>
      <c r="H2" s="14"/>
      <c r="I2" s="14"/>
      <c r="J2" s="14"/>
      <c r="K2" s="14"/>
      <c r="L2" s="14"/>
      <c r="M2" s="97"/>
      <c r="N2" s="97"/>
      <c r="O2" s="97"/>
      <c r="P2" s="97"/>
      <c r="Q2" s="97"/>
      <c r="R2" s="97"/>
      <c r="S2" s="97"/>
      <c r="T2" s="183"/>
      <c r="U2" s="183"/>
      <c r="V2" s="183"/>
      <c r="W2" s="183"/>
      <c r="X2" s="97"/>
      <c r="Y2" s="183"/>
    </row>
    <row r="3" spans="1:25" ht="17.25" thickBot="1">
      <c r="A3" s="37" t="s">
        <v>0</v>
      </c>
      <c r="B3" s="44" t="s">
        <v>77</v>
      </c>
      <c r="C3" s="199" t="s">
        <v>115</v>
      </c>
      <c r="D3" s="295" t="s">
        <v>151</v>
      </c>
      <c r="E3" s="315" t="s">
        <v>75</v>
      </c>
      <c r="F3" s="316"/>
      <c r="G3" s="316"/>
      <c r="H3" s="317"/>
      <c r="I3" s="318" t="s">
        <v>83</v>
      </c>
      <c r="J3" s="319"/>
      <c r="K3" s="306" t="s">
        <v>78</v>
      </c>
      <c r="L3" s="307"/>
      <c r="M3" s="308"/>
      <c r="N3" s="320" t="s">
        <v>102</v>
      </c>
      <c r="O3" s="321"/>
      <c r="P3" s="309" t="s">
        <v>81</v>
      </c>
      <c r="Q3" s="310"/>
      <c r="R3" s="310"/>
      <c r="S3" s="311"/>
      <c r="T3" s="312" t="s">
        <v>125</v>
      </c>
      <c r="U3" s="313"/>
      <c r="V3" s="214" t="s">
        <v>127</v>
      </c>
      <c r="W3" s="216" t="s">
        <v>103</v>
      </c>
      <c r="X3" s="312" t="s">
        <v>126</v>
      </c>
      <c r="Y3" s="313"/>
    </row>
    <row r="4" spans="1:25" ht="17.25" thickBot="1">
      <c r="A4" s="38"/>
      <c r="B4" s="20" t="s">
        <v>76</v>
      </c>
      <c r="C4" s="200" t="s">
        <v>134</v>
      </c>
      <c r="D4" s="233" t="s">
        <v>152</v>
      </c>
      <c r="E4" s="99" t="s">
        <v>148</v>
      </c>
      <c r="F4" s="99" t="s">
        <v>101</v>
      </c>
      <c r="G4" s="99" t="s">
        <v>106</v>
      </c>
      <c r="H4" s="99" t="s">
        <v>149</v>
      </c>
      <c r="I4" s="229" t="s">
        <v>99</v>
      </c>
      <c r="J4" s="230" t="s">
        <v>100</v>
      </c>
      <c r="K4" s="226" t="s">
        <v>79</v>
      </c>
      <c r="L4" s="227" t="s">
        <v>80</v>
      </c>
      <c r="M4" s="226" t="s">
        <v>121</v>
      </c>
      <c r="N4" s="228" t="s">
        <v>102</v>
      </c>
      <c r="O4" s="228" t="s">
        <v>132</v>
      </c>
      <c r="P4" s="225" t="s">
        <v>120</v>
      </c>
      <c r="Q4" s="225" t="s">
        <v>117</v>
      </c>
      <c r="R4" s="225" t="s">
        <v>82</v>
      </c>
      <c r="S4" s="225" t="s">
        <v>119</v>
      </c>
      <c r="T4" s="213" t="s">
        <v>124</v>
      </c>
      <c r="U4" s="213" t="s">
        <v>116</v>
      </c>
      <c r="V4" s="215" t="s">
        <v>123</v>
      </c>
      <c r="W4" s="217" t="s">
        <v>104</v>
      </c>
      <c r="X4" s="213" t="s">
        <v>89</v>
      </c>
      <c r="Y4" s="213" t="s">
        <v>145</v>
      </c>
    </row>
    <row r="5" spans="1:25" ht="17.25" thickBot="1">
      <c r="A5" s="23">
        <v>1</v>
      </c>
      <c r="B5" s="45" t="s">
        <v>1</v>
      </c>
      <c r="C5" s="126"/>
      <c r="D5" s="74"/>
      <c r="E5" s="26"/>
      <c r="F5" s="27"/>
      <c r="G5" s="26"/>
      <c r="H5" s="74"/>
      <c r="I5" s="26"/>
      <c r="J5" s="27"/>
      <c r="K5" s="74"/>
      <c r="L5" s="26"/>
      <c r="M5" s="26"/>
      <c r="N5" s="27"/>
      <c r="O5" s="26"/>
      <c r="P5" s="26"/>
      <c r="Q5" s="26"/>
      <c r="R5" s="26"/>
      <c r="S5" s="26"/>
      <c r="T5" s="26"/>
      <c r="U5" s="26"/>
      <c r="V5" s="83"/>
      <c r="W5" s="83"/>
      <c r="X5" s="83"/>
      <c r="Y5" s="26"/>
    </row>
    <row r="6" spans="1:25" ht="16.5">
      <c r="A6" s="39">
        <v>1.1</v>
      </c>
      <c r="B6" s="46" t="s">
        <v>2</v>
      </c>
      <c r="C6" s="150">
        <f>SUM(D6:Y6)</f>
        <v>23740</v>
      </c>
      <c r="D6" s="296">
        <f>SUM(D7:D10)</f>
        <v>752</v>
      </c>
      <c r="E6" s="296">
        <f>SUM(E7:E10)</f>
        <v>1802</v>
      </c>
      <c r="F6" s="18">
        <f>SUM(F7:F10)</f>
        <v>1167</v>
      </c>
      <c r="G6" s="18">
        <f>SUM(G7:G10)</f>
        <v>1686</v>
      </c>
      <c r="H6" s="75">
        <f aca="true" t="shared" si="0" ref="H6:W6">SUM(H7:H10)</f>
        <v>1159</v>
      </c>
      <c r="I6" s="18">
        <f>SUM(I7:I10)</f>
        <v>18</v>
      </c>
      <c r="J6" s="194">
        <f>SUM(J7:J10)</f>
        <v>491</v>
      </c>
      <c r="K6" s="197">
        <f t="shared" si="0"/>
        <v>1167</v>
      </c>
      <c r="L6" s="197">
        <f t="shared" si="0"/>
        <v>707</v>
      </c>
      <c r="M6" s="165">
        <f t="shared" si="0"/>
        <v>1555</v>
      </c>
      <c r="N6" s="167">
        <f>SUM(N7:N10)</f>
        <v>1465</v>
      </c>
      <c r="O6" s="167">
        <f>SUM(O7:O10)</f>
        <v>493</v>
      </c>
      <c r="P6" s="167">
        <f>SUM(P7:P10)</f>
        <v>652</v>
      </c>
      <c r="Q6" s="197">
        <f t="shared" si="0"/>
        <v>1206</v>
      </c>
      <c r="R6" s="197">
        <f t="shared" si="0"/>
        <v>1139</v>
      </c>
      <c r="S6" s="197">
        <f t="shared" si="0"/>
        <v>1794</v>
      </c>
      <c r="T6" s="197">
        <f t="shared" si="0"/>
        <v>1404</v>
      </c>
      <c r="U6" s="197">
        <f t="shared" si="0"/>
        <v>1056</v>
      </c>
      <c r="V6" s="18">
        <f t="shared" si="0"/>
        <v>855</v>
      </c>
      <c r="W6" s="18">
        <f t="shared" si="0"/>
        <v>916</v>
      </c>
      <c r="X6" s="18">
        <f>SUM(X7:X10)</f>
        <v>1312</v>
      </c>
      <c r="Y6" s="18">
        <f>SUM(Y7:Y10)</f>
        <v>944</v>
      </c>
    </row>
    <row r="7" spans="1:25" ht="15.75">
      <c r="A7" s="40">
        <v>1.2</v>
      </c>
      <c r="B7" s="94" t="s">
        <v>4</v>
      </c>
      <c r="C7" s="124">
        <f>SUM(D7:Y7)</f>
        <v>10641</v>
      </c>
      <c r="D7" s="82">
        <f>'Own portfolio'!D7+'Managed portfolio'!D7</f>
        <v>400</v>
      </c>
      <c r="E7" s="82">
        <f>'Own portfolio'!E7+'Managed portfolio'!E7</f>
        <v>447</v>
      </c>
      <c r="F7" s="82">
        <f>'Own portfolio'!F7+'Managed portfolio'!F7</f>
        <v>235</v>
      </c>
      <c r="G7" s="82">
        <f>'Own portfolio'!G7+'Managed portfolio'!G7</f>
        <v>855</v>
      </c>
      <c r="H7" s="82">
        <f>'Own portfolio'!H7+'Managed portfolio'!H7</f>
        <v>233</v>
      </c>
      <c r="I7" s="82">
        <f>'Own portfolio'!I7+'Managed portfolio'!I7</f>
        <v>18</v>
      </c>
      <c r="J7" s="82">
        <f>'Own portfolio'!J7+'Managed portfolio'!J7</f>
        <v>345</v>
      </c>
      <c r="K7" s="82">
        <f>'Own portfolio'!K7+'Managed portfolio'!K7</f>
        <v>308</v>
      </c>
      <c r="L7" s="82">
        <f>'Own portfolio'!L7+'Managed portfolio'!L7</f>
        <v>225</v>
      </c>
      <c r="M7" s="82">
        <f>'Own portfolio'!M7+'Managed portfolio'!M7</f>
        <v>495</v>
      </c>
      <c r="N7" s="82">
        <f>'Own portfolio'!N7+'Managed portfolio'!N7</f>
        <v>1041</v>
      </c>
      <c r="O7" s="82">
        <f>'Own portfolio'!O7+'Managed portfolio'!O7</f>
        <v>493</v>
      </c>
      <c r="P7" s="82">
        <f>'Own portfolio'!P7+'Managed portfolio'!P7</f>
        <v>217</v>
      </c>
      <c r="Q7" s="82">
        <f>'Own portfolio'!Q7+'Managed portfolio'!Q7</f>
        <v>330</v>
      </c>
      <c r="R7" s="82">
        <f>'Own portfolio'!R7+'Managed portfolio'!R7</f>
        <v>426</v>
      </c>
      <c r="S7" s="82">
        <f>'Own portfolio'!S7+'Managed portfolio'!S7</f>
        <v>444</v>
      </c>
      <c r="T7" s="82">
        <f>'Own portfolio'!T7+'Managed portfolio'!T7</f>
        <v>679</v>
      </c>
      <c r="U7" s="82">
        <f>'Own portfolio'!U7+'Managed portfolio'!U7</f>
        <v>619</v>
      </c>
      <c r="V7" s="82">
        <f>'Own portfolio'!V7+'Managed portfolio'!V7</f>
        <v>655</v>
      </c>
      <c r="W7" s="82">
        <f>'Own portfolio'!W7+'Managed portfolio'!W7</f>
        <v>642</v>
      </c>
      <c r="X7" s="82">
        <f>'Own portfolio'!X7+'Managed portfolio'!X7</f>
        <v>590</v>
      </c>
      <c r="Y7" s="82">
        <f>'Own portfolio'!Y7+'Managed portfolio'!Y7</f>
        <v>944</v>
      </c>
    </row>
    <row r="8" spans="1:25" ht="15.75">
      <c r="A8" s="40">
        <v>1.3</v>
      </c>
      <c r="B8" s="94" t="s">
        <v>5</v>
      </c>
      <c r="C8" s="124">
        <f>SUM(D8:Y8)</f>
        <v>6122</v>
      </c>
      <c r="D8" s="82">
        <f>'Own portfolio'!D8+'Managed portfolio'!D8</f>
        <v>248</v>
      </c>
      <c r="E8" s="82">
        <f>'Own portfolio'!E8+'Managed portfolio'!E8</f>
        <v>548</v>
      </c>
      <c r="F8" s="82">
        <f>'Own portfolio'!F8+'Managed portfolio'!F8</f>
        <v>238</v>
      </c>
      <c r="G8" s="82">
        <f>'Own portfolio'!G8+'Managed portfolio'!G8</f>
        <v>831</v>
      </c>
      <c r="H8" s="82">
        <f>'Own portfolio'!H8+'Managed portfolio'!H8</f>
        <v>201</v>
      </c>
      <c r="I8" s="82">
        <f>'Own portfolio'!I8+'Managed portfolio'!I8</f>
        <v>0</v>
      </c>
      <c r="J8" s="82">
        <f>'Own portfolio'!J8+'Managed portfolio'!J8</f>
        <v>146</v>
      </c>
      <c r="K8" s="82">
        <f>'Own portfolio'!K8+'Managed portfolio'!K8</f>
        <v>256</v>
      </c>
      <c r="L8" s="82">
        <f>'Own portfolio'!L8+'Managed portfolio'!L8</f>
        <v>131</v>
      </c>
      <c r="M8" s="82">
        <f>'Own portfolio'!M8+'Managed portfolio'!M8</f>
        <v>425</v>
      </c>
      <c r="N8" s="82">
        <f>'Own portfolio'!N8+'Managed portfolio'!N8</f>
        <v>421</v>
      </c>
      <c r="O8" s="82">
        <f>'Own portfolio'!O8+'Managed portfolio'!O8</f>
        <v>0</v>
      </c>
      <c r="P8" s="82">
        <f>'Own portfolio'!P8+'Managed portfolio'!P8</f>
        <v>184</v>
      </c>
      <c r="Q8" s="82">
        <f>'Own portfolio'!Q8+'Managed portfolio'!Q8</f>
        <v>234</v>
      </c>
      <c r="R8" s="82">
        <f>'Own portfolio'!R8+'Managed portfolio'!R8</f>
        <v>291</v>
      </c>
      <c r="S8" s="82">
        <f>'Own portfolio'!S8+'Managed portfolio'!S8</f>
        <v>322</v>
      </c>
      <c r="T8" s="82">
        <f>'Own portfolio'!T8+'Managed portfolio'!T8</f>
        <v>422</v>
      </c>
      <c r="U8" s="82">
        <f>'Own portfolio'!U8+'Managed portfolio'!U8</f>
        <v>185</v>
      </c>
      <c r="V8" s="82">
        <f>'Own portfolio'!V8+'Managed portfolio'!V8</f>
        <v>200</v>
      </c>
      <c r="W8" s="82">
        <f>'Own portfolio'!W8+'Managed portfolio'!W8</f>
        <v>274</v>
      </c>
      <c r="X8" s="82">
        <f>'Own portfolio'!X8+'Managed portfolio'!X8</f>
        <v>565</v>
      </c>
      <c r="Y8" s="82">
        <f>'Own portfolio'!Y8+'Managed portfolio'!Y8</f>
        <v>0</v>
      </c>
    </row>
    <row r="9" spans="1:25" ht="15.75">
      <c r="A9" s="40">
        <v>1.4</v>
      </c>
      <c r="B9" s="94" t="s">
        <v>6</v>
      </c>
      <c r="C9" s="124">
        <f>SUM(D9:Y9)</f>
        <v>2191</v>
      </c>
      <c r="D9" s="82">
        <f>'Own portfolio'!D9+'Managed portfolio'!D9</f>
        <v>67</v>
      </c>
      <c r="E9" s="82">
        <f>'Own portfolio'!E9+'Managed portfolio'!E9</f>
        <v>199</v>
      </c>
      <c r="F9" s="82">
        <f>'Own portfolio'!F9+'Managed portfolio'!F9</f>
        <v>138</v>
      </c>
      <c r="G9" s="82">
        <f>'Own portfolio'!G9+'Managed portfolio'!G9</f>
        <v>0</v>
      </c>
      <c r="H9" s="82">
        <f>'Own portfolio'!H9+'Managed portfolio'!H9</f>
        <v>155</v>
      </c>
      <c r="I9" s="82">
        <f>'Own portfolio'!I9+'Managed portfolio'!I9</f>
        <v>0</v>
      </c>
      <c r="J9" s="82">
        <f>'Own portfolio'!J9+'Managed portfolio'!J9</f>
        <v>0</v>
      </c>
      <c r="K9" s="82">
        <f>'Own portfolio'!K9+'Managed portfolio'!K9</f>
        <v>155</v>
      </c>
      <c r="L9" s="82">
        <f>'Own portfolio'!L9+'Managed portfolio'!L9</f>
        <v>102</v>
      </c>
      <c r="M9" s="82">
        <f>'Own portfolio'!M9+'Managed portfolio'!M9</f>
        <v>219</v>
      </c>
      <c r="N9" s="82">
        <f>'Own portfolio'!N9+'Managed portfolio'!N9</f>
        <v>1</v>
      </c>
      <c r="O9" s="82">
        <f>'Own portfolio'!O9+'Managed portfolio'!O9</f>
        <v>0</v>
      </c>
      <c r="P9" s="82">
        <f>'Own portfolio'!P9+'Managed portfolio'!P9</f>
        <v>188</v>
      </c>
      <c r="Q9" s="82">
        <f>'Own portfolio'!Q9+'Managed portfolio'!Q9</f>
        <v>157</v>
      </c>
      <c r="R9" s="82">
        <f>'Own portfolio'!R9+'Managed portfolio'!R9</f>
        <v>123</v>
      </c>
      <c r="S9" s="82">
        <f>'Own portfolio'!S9+'Managed portfolio'!S9</f>
        <v>258</v>
      </c>
      <c r="T9" s="82">
        <f>'Own portfolio'!T9+'Managed portfolio'!T9</f>
        <v>211</v>
      </c>
      <c r="U9" s="82">
        <f>'Own portfolio'!U9+'Managed portfolio'!U9</f>
        <v>124</v>
      </c>
      <c r="V9" s="82">
        <f>'Own portfolio'!V9+'Managed portfolio'!V9</f>
        <v>0</v>
      </c>
      <c r="W9" s="82">
        <f>'Own portfolio'!W9+'Managed portfolio'!W9</f>
        <v>0</v>
      </c>
      <c r="X9" s="82">
        <f>'Own portfolio'!X9+'Managed portfolio'!X9</f>
        <v>94</v>
      </c>
      <c r="Y9" s="82">
        <f>'Own portfolio'!Y9+'Managed portfolio'!Y9</f>
        <v>0</v>
      </c>
    </row>
    <row r="10" spans="1:25" ht="16.5" thickBot="1">
      <c r="A10" s="40">
        <v>1.5</v>
      </c>
      <c r="B10" s="94" t="s">
        <v>7</v>
      </c>
      <c r="C10" s="124">
        <f>SUM(D10:Y10)</f>
        <v>4786</v>
      </c>
      <c r="D10" s="82">
        <f>'Own portfolio'!D10+'Managed portfolio'!D10</f>
        <v>37</v>
      </c>
      <c r="E10" s="82">
        <f>'Own portfolio'!E10+'Managed portfolio'!E10</f>
        <v>608</v>
      </c>
      <c r="F10" s="82">
        <f>'Own portfolio'!F10+'Managed portfolio'!F10</f>
        <v>556</v>
      </c>
      <c r="G10" s="82">
        <f>'Own portfolio'!G10+'Managed portfolio'!G10</f>
        <v>0</v>
      </c>
      <c r="H10" s="82">
        <f>'Own portfolio'!H10+'Managed portfolio'!H10</f>
        <v>570</v>
      </c>
      <c r="I10" s="82">
        <f>'Own portfolio'!I10+'Managed portfolio'!I10</f>
        <v>0</v>
      </c>
      <c r="J10" s="82">
        <f>'Own portfolio'!J10+'Managed portfolio'!J10</f>
        <v>0</v>
      </c>
      <c r="K10" s="82">
        <f>'Own portfolio'!K10+'Managed portfolio'!K10</f>
        <v>448</v>
      </c>
      <c r="L10" s="82">
        <f>'Own portfolio'!L10+'Managed portfolio'!L10</f>
        <v>249</v>
      </c>
      <c r="M10" s="82">
        <f>'Own portfolio'!M10+'Managed portfolio'!M10</f>
        <v>416</v>
      </c>
      <c r="N10" s="82">
        <f>'Own portfolio'!N10+'Managed portfolio'!N10</f>
        <v>2</v>
      </c>
      <c r="O10" s="82">
        <f>'Own portfolio'!O10+'Managed portfolio'!O10</f>
        <v>0</v>
      </c>
      <c r="P10" s="82">
        <f>'Own portfolio'!P10+'Managed portfolio'!P10</f>
        <v>63</v>
      </c>
      <c r="Q10" s="82">
        <f>'Own portfolio'!Q10+'Managed portfolio'!Q10</f>
        <v>485</v>
      </c>
      <c r="R10" s="82">
        <f>'Own portfolio'!R10+'Managed portfolio'!R10</f>
        <v>299</v>
      </c>
      <c r="S10" s="82">
        <f>'Own portfolio'!S10+'Managed portfolio'!S10</f>
        <v>770</v>
      </c>
      <c r="T10" s="82">
        <f>'Own portfolio'!T10+'Managed portfolio'!T10</f>
        <v>92</v>
      </c>
      <c r="U10" s="82">
        <f>'Own portfolio'!U10+'Managed portfolio'!U10</f>
        <v>128</v>
      </c>
      <c r="V10" s="82">
        <f>'Own portfolio'!V10+'Managed portfolio'!V10</f>
        <v>0</v>
      </c>
      <c r="W10" s="82">
        <f>'Own portfolio'!W10+'Managed portfolio'!W10</f>
        <v>0</v>
      </c>
      <c r="X10" s="82">
        <f>'Own portfolio'!X10+'Managed portfolio'!X10</f>
        <v>63</v>
      </c>
      <c r="Y10" s="82">
        <f>'Own portfolio'!Y10+'Managed portfolio'!Y10</f>
        <v>0</v>
      </c>
    </row>
    <row r="11" spans="1:25" ht="17.25" thickBot="1">
      <c r="A11" s="23">
        <v>2</v>
      </c>
      <c r="B11" s="45" t="s">
        <v>9</v>
      </c>
      <c r="C11" s="127"/>
      <c r="D11" s="74"/>
      <c r="E11" s="74"/>
      <c r="F11" s="27"/>
      <c r="G11" s="27"/>
      <c r="H11" s="74"/>
      <c r="I11" s="26"/>
      <c r="J11" s="26"/>
      <c r="K11" s="159"/>
      <c r="L11" s="159"/>
      <c r="M11" s="159"/>
      <c r="N11" s="27"/>
      <c r="O11" s="27"/>
      <c r="P11" s="27"/>
      <c r="Q11" s="159"/>
      <c r="R11" s="159"/>
      <c r="S11" s="159"/>
      <c r="T11" s="159"/>
      <c r="U11" s="159"/>
      <c r="V11" s="159"/>
      <c r="W11" s="159"/>
      <c r="X11" s="159"/>
      <c r="Y11" s="27"/>
    </row>
    <row r="12" spans="1:25" ht="16.5">
      <c r="A12" s="39">
        <v>2.1</v>
      </c>
      <c r="B12" s="48" t="s">
        <v>10</v>
      </c>
      <c r="C12" s="150">
        <f>SUM(D12:Y12)</f>
        <v>23740</v>
      </c>
      <c r="D12" s="121">
        <f aca="true" t="shared" si="1" ref="D12:Y12">D6</f>
        <v>752</v>
      </c>
      <c r="E12" s="121">
        <f>E6</f>
        <v>1802</v>
      </c>
      <c r="F12" s="123">
        <f t="shared" si="1"/>
        <v>1167</v>
      </c>
      <c r="G12" s="123">
        <f t="shared" si="1"/>
        <v>1686</v>
      </c>
      <c r="H12" s="121">
        <f t="shared" si="1"/>
        <v>1159</v>
      </c>
      <c r="I12" s="122">
        <f t="shared" si="1"/>
        <v>18</v>
      </c>
      <c r="J12" s="166">
        <f t="shared" si="1"/>
        <v>491</v>
      </c>
      <c r="K12" s="164">
        <f t="shared" si="1"/>
        <v>1167</v>
      </c>
      <c r="L12" s="164">
        <f t="shared" si="1"/>
        <v>707</v>
      </c>
      <c r="M12" s="165">
        <f t="shared" si="1"/>
        <v>1555</v>
      </c>
      <c r="N12" s="174">
        <f t="shared" si="1"/>
        <v>1465</v>
      </c>
      <c r="O12" s="174">
        <f t="shared" si="1"/>
        <v>493</v>
      </c>
      <c r="P12" s="174">
        <f>P6</f>
        <v>652</v>
      </c>
      <c r="Q12" s="164">
        <f t="shared" si="1"/>
        <v>1206</v>
      </c>
      <c r="R12" s="164">
        <f t="shared" si="1"/>
        <v>1139</v>
      </c>
      <c r="S12" s="164">
        <f t="shared" si="1"/>
        <v>1794</v>
      </c>
      <c r="T12" s="164">
        <f t="shared" si="1"/>
        <v>1404</v>
      </c>
      <c r="U12" s="164">
        <f t="shared" si="1"/>
        <v>1056</v>
      </c>
      <c r="V12" s="164">
        <f t="shared" si="1"/>
        <v>855</v>
      </c>
      <c r="W12" s="164">
        <f t="shared" si="1"/>
        <v>916</v>
      </c>
      <c r="X12" s="197">
        <f t="shared" si="1"/>
        <v>1312</v>
      </c>
      <c r="Y12" s="174">
        <f t="shared" si="1"/>
        <v>944</v>
      </c>
    </row>
    <row r="13" spans="1:25" ht="16.5">
      <c r="A13" s="40">
        <v>2.2</v>
      </c>
      <c r="B13" s="94" t="s">
        <v>12</v>
      </c>
      <c r="C13" s="151">
        <f>SUM(D13:Y13)</f>
        <v>246218177</v>
      </c>
      <c r="D13" s="121">
        <f>'Own portfolio'!D13+'Managed portfolio'!D13</f>
        <v>5416847</v>
      </c>
      <c r="E13" s="121">
        <f>'Own portfolio'!E13+'Managed portfolio'!E13</f>
        <v>20514898</v>
      </c>
      <c r="F13" s="121">
        <f>'Own portfolio'!F13+'Managed portfolio'!F13</f>
        <v>11051469</v>
      </c>
      <c r="G13" s="121">
        <f>'Own portfolio'!G13+'Managed portfolio'!G13</f>
        <v>14107524</v>
      </c>
      <c r="H13" s="121">
        <f>'Own portfolio'!H13+'Managed portfolio'!H13</f>
        <v>14191022</v>
      </c>
      <c r="I13" s="121">
        <f>'Own portfolio'!I13+'Managed portfolio'!I13</f>
        <v>39099</v>
      </c>
      <c r="J13" s="121">
        <f>'Own portfolio'!J13+'Managed portfolio'!J13</f>
        <v>3729046</v>
      </c>
      <c r="K13" s="121">
        <f>'Own portfolio'!K13+'Managed portfolio'!K13</f>
        <v>13275779</v>
      </c>
      <c r="L13" s="121">
        <f>'Own portfolio'!L13+'Managed portfolio'!L13</f>
        <v>7243118</v>
      </c>
      <c r="M13" s="121">
        <f>'Own portfolio'!M13+'Managed portfolio'!M13</f>
        <v>18289774</v>
      </c>
      <c r="N13" s="121">
        <f>'Own portfolio'!N13+'Managed portfolio'!N13</f>
        <v>15346276</v>
      </c>
      <c r="O13" s="121">
        <f>'Own portfolio'!O13+'Managed portfolio'!O13</f>
        <v>6206122</v>
      </c>
      <c r="P13" s="121">
        <f>'Own portfolio'!P13+'Managed portfolio'!P13</f>
        <v>8358959</v>
      </c>
      <c r="Q13" s="121">
        <f>'Own portfolio'!Q13+'Managed portfolio'!Q13</f>
        <v>16882247</v>
      </c>
      <c r="R13" s="121">
        <f>'Own portfolio'!R13+'Managed portfolio'!R13</f>
        <v>15448419</v>
      </c>
      <c r="S13" s="121">
        <f>'Own portfolio'!S13+'Managed portfolio'!S13</f>
        <v>25880403</v>
      </c>
      <c r="T13" s="121">
        <f>'Own portfolio'!T13+'Managed portfolio'!T13</f>
        <v>11525309</v>
      </c>
      <c r="U13" s="121">
        <f>'Own portfolio'!U13+'Managed portfolio'!U13</f>
        <v>8238871</v>
      </c>
      <c r="V13" s="121">
        <f>'Own portfolio'!V13+'Managed portfolio'!V13</f>
        <v>5882534</v>
      </c>
      <c r="W13" s="121">
        <f>'Own portfolio'!W13+'Managed portfolio'!W13</f>
        <v>7830526</v>
      </c>
      <c r="X13" s="121">
        <f>'Own portfolio'!X13+'Managed portfolio'!X13</f>
        <v>9590928</v>
      </c>
      <c r="Y13" s="121">
        <f>'Own portfolio'!Y13+'Managed portfolio'!Y13</f>
        <v>7169007</v>
      </c>
    </row>
    <row r="14" spans="1:25" ht="15.75">
      <c r="A14" s="40">
        <v>2.3</v>
      </c>
      <c r="B14" s="21" t="s">
        <v>13</v>
      </c>
      <c r="C14" s="128">
        <f aca="true" t="shared" si="2" ref="C14:Y14">C13/C12</f>
        <v>10371.448062342039</v>
      </c>
      <c r="D14" s="128">
        <f t="shared" si="2"/>
        <v>7203.253989361702</v>
      </c>
      <c r="E14" s="128">
        <f t="shared" si="2"/>
        <v>11384.516093229744</v>
      </c>
      <c r="F14" s="129">
        <f t="shared" si="2"/>
        <v>9469.982005141388</v>
      </c>
      <c r="G14" s="129">
        <f t="shared" si="2"/>
        <v>8367.451957295374</v>
      </c>
      <c r="H14" s="130">
        <f t="shared" si="2"/>
        <v>12244.194995685935</v>
      </c>
      <c r="I14" s="131">
        <f t="shared" si="2"/>
        <v>2172.1666666666665</v>
      </c>
      <c r="J14" s="158">
        <f t="shared" si="2"/>
        <v>7594.798370672098</v>
      </c>
      <c r="K14" s="131">
        <f t="shared" si="2"/>
        <v>11375.98886032562</v>
      </c>
      <c r="L14" s="131">
        <f t="shared" si="2"/>
        <v>10244.86280056577</v>
      </c>
      <c r="M14" s="13">
        <f t="shared" si="2"/>
        <v>11761.912540192927</v>
      </c>
      <c r="N14" s="175">
        <f t="shared" si="2"/>
        <v>10475.273720136518</v>
      </c>
      <c r="O14" s="175">
        <f t="shared" si="2"/>
        <v>12588.48275862069</v>
      </c>
      <c r="P14" s="175">
        <f t="shared" si="2"/>
        <v>12820.489263803682</v>
      </c>
      <c r="Q14" s="131">
        <f t="shared" si="2"/>
        <v>13998.546434494196</v>
      </c>
      <c r="R14" s="131">
        <f t="shared" si="2"/>
        <v>13563.142230026338</v>
      </c>
      <c r="S14" s="131">
        <f t="shared" si="2"/>
        <v>14426.088628762542</v>
      </c>
      <c r="T14" s="131">
        <f t="shared" si="2"/>
        <v>8208.909544159544</v>
      </c>
      <c r="U14" s="131">
        <f t="shared" si="2"/>
        <v>7801.961174242424</v>
      </c>
      <c r="V14" s="131">
        <f t="shared" si="2"/>
        <v>6880.156725146199</v>
      </c>
      <c r="W14" s="131">
        <f t="shared" si="2"/>
        <v>8548.609170305677</v>
      </c>
      <c r="X14" s="13">
        <f t="shared" si="2"/>
        <v>7310.158536585366</v>
      </c>
      <c r="Y14" s="175">
        <f t="shared" si="2"/>
        <v>7594.287076271186</v>
      </c>
    </row>
    <row r="15" spans="1:25" ht="15.75">
      <c r="A15" s="93">
        <v>2.4</v>
      </c>
      <c r="B15" s="94" t="s">
        <v>25</v>
      </c>
      <c r="C15" s="211">
        <f>SUM(D15:Y15)</f>
        <v>53</v>
      </c>
      <c r="D15" s="128">
        <f>'Own portfolio'!D15+'Managed portfolio'!D15</f>
        <v>2</v>
      </c>
      <c r="E15" s="128">
        <f>'Own portfolio'!E15+'Managed portfolio'!E15</f>
        <v>3</v>
      </c>
      <c r="F15" s="128">
        <f>'Own portfolio'!F15+'Managed portfolio'!F15</f>
        <v>3</v>
      </c>
      <c r="G15" s="128">
        <f>'Own portfolio'!G15+'Managed portfolio'!G15</f>
        <v>3</v>
      </c>
      <c r="H15" s="128">
        <f>'Own portfolio'!H15+'Managed portfolio'!H15</f>
        <v>2</v>
      </c>
      <c r="I15" s="128">
        <f>'Own portfolio'!I15+'Managed portfolio'!I15</f>
        <v>0</v>
      </c>
      <c r="J15" s="128">
        <f>'Own portfolio'!J15+'Managed portfolio'!J15</f>
        <v>2</v>
      </c>
      <c r="K15" s="128">
        <f>'Own portfolio'!K15+'Managed portfolio'!K15</f>
        <v>2</v>
      </c>
      <c r="L15" s="128">
        <f>'Own portfolio'!L15+'Managed portfolio'!L15</f>
        <v>3</v>
      </c>
      <c r="M15" s="128">
        <f>'Own portfolio'!M15+'Managed portfolio'!M15</f>
        <v>4</v>
      </c>
      <c r="N15" s="128">
        <f>'Own portfolio'!N15+'Managed portfolio'!N15</f>
        <v>3</v>
      </c>
      <c r="O15" s="128">
        <f>'Own portfolio'!O15+'Managed portfolio'!O15</f>
        <v>1</v>
      </c>
      <c r="P15" s="128">
        <f>'Own portfolio'!P15+'Managed portfolio'!P15</f>
        <v>1</v>
      </c>
      <c r="Q15" s="128">
        <f>'Own portfolio'!Q15+'Managed portfolio'!Q15</f>
        <v>2</v>
      </c>
      <c r="R15" s="128">
        <f>'Own portfolio'!R15+'Managed portfolio'!R15</f>
        <v>3</v>
      </c>
      <c r="S15" s="128">
        <f>'Own portfolio'!S15+'Managed portfolio'!S15</f>
        <v>3</v>
      </c>
      <c r="T15" s="128">
        <f>'Own portfolio'!T15+'Managed portfolio'!T15</f>
        <v>3</v>
      </c>
      <c r="U15" s="128">
        <f>'Own portfolio'!U15+'Managed portfolio'!U15</f>
        <v>2</v>
      </c>
      <c r="V15" s="128">
        <f>'Own portfolio'!V15+'Managed portfolio'!V15</f>
        <v>3</v>
      </c>
      <c r="W15" s="128">
        <f>'Own portfolio'!W15+'Managed portfolio'!W15</f>
        <v>2</v>
      </c>
      <c r="X15" s="128">
        <f>'Own portfolio'!X15+'Managed portfolio'!X15</f>
        <v>3</v>
      </c>
      <c r="Y15" s="128">
        <f>'Own portfolio'!Y15+'Managed portfolio'!Y15</f>
        <v>3</v>
      </c>
    </row>
    <row r="16" spans="1:25" ht="15.75">
      <c r="A16" s="40">
        <v>2.5</v>
      </c>
      <c r="B16" s="21" t="s">
        <v>26</v>
      </c>
      <c r="C16" s="132">
        <f aca="true" t="shared" si="3" ref="C16:L16">+C6/C15</f>
        <v>447.92452830188677</v>
      </c>
      <c r="D16" s="133">
        <f t="shared" si="3"/>
        <v>376</v>
      </c>
      <c r="E16" s="133">
        <f t="shared" si="3"/>
        <v>600.6666666666666</v>
      </c>
      <c r="F16" s="133">
        <f t="shared" si="3"/>
        <v>389</v>
      </c>
      <c r="G16" s="133">
        <f t="shared" si="3"/>
        <v>562</v>
      </c>
      <c r="H16" s="134">
        <f t="shared" si="3"/>
        <v>579.5</v>
      </c>
      <c r="I16" s="135" t="e">
        <f t="shared" si="3"/>
        <v>#DIV/0!</v>
      </c>
      <c r="J16" s="193">
        <f t="shared" si="3"/>
        <v>245.5</v>
      </c>
      <c r="K16" s="135">
        <f t="shared" si="3"/>
        <v>583.5</v>
      </c>
      <c r="L16" s="135">
        <f t="shared" si="3"/>
        <v>235.66666666666666</v>
      </c>
      <c r="M16" s="13">
        <f>M12/M15</f>
        <v>388.75</v>
      </c>
      <c r="N16" s="175">
        <f>N12/N15</f>
        <v>488.3333333333333</v>
      </c>
      <c r="O16" s="175">
        <f>O12/O15</f>
        <v>493</v>
      </c>
      <c r="P16" s="175">
        <f>P12/P15</f>
        <v>652</v>
      </c>
      <c r="Q16" s="135">
        <f aca="true" t="shared" si="4" ref="Q16:W16">+Q6/Q15</f>
        <v>603</v>
      </c>
      <c r="R16" s="135">
        <f t="shared" si="4"/>
        <v>379.6666666666667</v>
      </c>
      <c r="S16" s="135">
        <f t="shared" si="4"/>
        <v>598</v>
      </c>
      <c r="T16" s="135">
        <f t="shared" si="4"/>
        <v>468</v>
      </c>
      <c r="U16" s="135">
        <f>+U6/U15</f>
        <v>528</v>
      </c>
      <c r="V16" s="135">
        <f t="shared" si="4"/>
        <v>285</v>
      </c>
      <c r="W16" s="135">
        <f t="shared" si="4"/>
        <v>458</v>
      </c>
      <c r="X16" s="13">
        <f>X12/X15</f>
        <v>437.3333333333333</v>
      </c>
      <c r="Y16" s="175">
        <f>Y12/Y15</f>
        <v>314.6666666666667</v>
      </c>
    </row>
    <row r="17" spans="1:25" ht="16.5" thickBot="1">
      <c r="A17" s="40">
        <v>2.6</v>
      </c>
      <c r="B17" s="47" t="s">
        <v>27</v>
      </c>
      <c r="C17" s="136">
        <f>C13/C15</f>
        <v>4645625.981132075</v>
      </c>
      <c r="D17" s="137">
        <f aca="true" t="shared" si="5" ref="D17:Y17">D13/D15</f>
        <v>2708423.5</v>
      </c>
      <c r="E17" s="137">
        <f>E13/E15</f>
        <v>6838299.333333333</v>
      </c>
      <c r="F17" s="138">
        <f t="shared" si="5"/>
        <v>3683823</v>
      </c>
      <c r="G17" s="138">
        <f t="shared" si="5"/>
        <v>4702508</v>
      </c>
      <c r="H17" s="137">
        <f t="shared" si="5"/>
        <v>7095511</v>
      </c>
      <c r="I17" s="138" t="e">
        <f t="shared" si="5"/>
        <v>#DIV/0!</v>
      </c>
      <c r="J17" s="139">
        <f t="shared" si="5"/>
        <v>1864523</v>
      </c>
      <c r="K17" s="135">
        <f t="shared" si="5"/>
        <v>6637889.5</v>
      </c>
      <c r="L17" s="135">
        <f t="shared" si="5"/>
        <v>2414372.6666666665</v>
      </c>
      <c r="M17" s="13">
        <f t="shared" si="5"/>
        <v>4572443.5</v>
      </c>
      <c r="N17" s="175">
        <f t="shared" si="5"/>
        <v>5115425.333333333</v>
      </c>
      <c r="O17" s="175">
        <f t="shared" si="5"/>
        <v>6206122</v>
      </c>
      <c r="P17" s="175">
        <f>P13/P15</f>
        <v>8358959</v>
      </c>
      <c r="Q17" s="135">
        <f t="shared" si="5"/>
        <v>8441123.5</v>
      </c>
      <c r="R17" s="135">
        <f t="shared" si="5"/>
        <v>5149473</v>
      </c>
      <c r="S17" s="135">
        <f t="shared" si="5"/>
        <v>8626801</v>
      </c>
      <c r="T17" s="135">
        <f t="shared" si="5"/>
        <v>3841769.6666666665</v>
      </c>
      <c r="U17" s="135">
        <f>U13/U15</f>
        <v>4119435.5</v>
      </c>
      <c r="V17" s="135">
        <f t="shared" si="5"/>
        <v>1960844.6666666667</v>
      </c>
      <c r="W17" s="135">
        <f t="shared" si="5"/>
        <v>3915263</v>
      </c>
      <c r="X17" s="13">
        <f t="shared" si="5"/>
        <v>3196976</v>
      </c>
      <c r="Y17" s="175">
        <f t="shared" si="5"/>
        <v>2389669</v>
      </c>
    </row>
    <row r="18" spans="1:25" ht="17.25" thickBot="1">
      <c r="A18" s="23">
        <v>3</v>
      </c>
      <c r="B18" s="45" t="s">
        <v>17</v>
      </c>
      <c r="C18" s="127"/>
      <c r="D18" s="74"/>
      <c r="E18" s="74"/>
      <c r="F18" s="27"/>
      <c r="G18" s="27"/>
      <c r="H18" s="74"/>
      <c r="I18" s="26"/>
      <c r="J18" s="26"/>
      <c r="K18" s="159"/>
      <c r="L18" s="159"/>
      <c r="M18" s="159"/>
      <c r="N18" s="27"/>
      <c r="O18" s="27"/>
      <c r="P18" s="27"/>
      <c r="Q18" s="159"/>
      <c r="R18" s="159"/>
      <c r="S18" s="159"/>
      <c r="T18" s="159"/>
      <c r="U18" s="159"/>
      <c r="V18" s="159"/>
      <c r="W18" s="159"/>
      <c r="X18" s="159"/>
      <c r="Y18" s="27"/>
    </row>
    <row r="19" spans="1:25" ht="16.5">
      <c r="A19" s="40">
        <v>3.1</v>
      </c>
      <c r="B19" s="205" t="s">
        <v>18</v>
      </c>
      <c r="C19" s="150">
        <f>SUM(D19:Y19)</f>
        <v>1686</v>
      </c>
      <c r="D19" s="75">
        <f>'Own portfolio'!D19+'Managed portfolio'!D19</f>
        <v>6</v>
      </c>
      <c r="E19" s="75">
        <f>'Own portfolio'!E19+'Managed portfolio'!E19</f>
        <v>145</v>
      </c>
      <c r="F19" s="75">
        <f>'Own portfolio'!F19+'Managed portfolio'!F19</f>
        <v>91</v>
      </c>
      <c r="G19" s="75">
        <f>'Own portfolio'!G19+'Managed portfolio'!G19</f>
        <v>166</v>
      </c>
      <c r="H19" s="75">
        <f>'Own portfolio'!H19+'Managed portfolio'!H19</f>
        <v>103</v>
      </c>
      <c r="I19" s="75">
        <f>'Own portfolio'!I19+'Managed portfolio'!I19</f>
        <v>0</v>
      </c>
      <c r="J19" s="75">
        <f>'Own portfolio'!J19+'Managed portfolio'!J19</f>
        <v>0</v>
      </c>
      <c r="K19" s="75">
        <f>'Own portfolio'!K19+'Managed portfolio'!K19</f>
        <v>54</v>
      </c>
      <c r="L19" s="75">
        <f>'Own portfolio'!L19+'Managed portfolio'!L19</f>
        <v>51</v>
      </c>
      <c r="M19" s="75">
        <f>'Own portfolio'!M19+'Managed portfolio'!M19</f>
        <v>58</v>
      </c>
      <c r="N19" s="75">
        <f>'Own portfolio'!N19+'Managed portfolio'!N19</f>
        <v>144</v>
      </c>
      <c r="O19" s="75">
        <f>'Own portfolio'!O19+'Managed portfolio'!O19</f>
        <v>52</v>
      </c>
      <c r="P19" s="75">
        <f>'Own portfolio'!P19+'Managed portfolio'!P19</f>
        <v>75</v>
      </c>
      <c r="Q19" s="75">
        <f>'Own portfolio'!Q19+'Managed portfolio'!Q19</f>
        <v>37</v>
      </c>
      <c r="R19" s="75">
        <f>'Own portfolio'!R19+'Managed portfolio'!R19</f>
        <v>147</v>
      </c>
      <c r="S19" s="75">
        <f>'Own portfolio'!S19+'Managed portfolio'!S19</f>
        <v>92</v>
      </c>
      <c r="T19" s="75">
        <f>'Own portfolio'!T19+'Managed portfolio'!T19</f>
        <v>53</v>
      </c>
      <c r="U19" s="75">
        <f>'Own portfolio'!U19+'Managed portfolio'!U19</f>
        <v>89</v>
      </c>
      <c r="V19" s="75">
        <f>'Own portfolio'!V19+'Managed portfolio'!V19</f>
        <v>52</v>
      </c>
      <c r="W19" s="75">
        <f>'Own portfolio'!W19+'Managed portfolio'!W19</f>
        <v>86</v>
      </c>
      <c r="X19" s="75">
        <f>'Own portfolio'!X19+'Managed portfolio'!X19</f>
        <v>124</v>
      </c>
      <c r="Y19" s="75">
        <f>'Own portfolio'!Y19+'Managed portfolio'!Y19</f>
        <v>61</v>
      </c>
    </row>
    <row r="20" spans="1:25" ht="16.5">
      <c r="A20" s="40">
        <v>3.2</v>
      </c>
      <c r="B20" s="94" t="s">
        <v>19</v>
      </c>
      <c r="C20" s="150">
        <f>SUM(D20:Y20)</f>
        <v>31873000</v>
      </c>
      <c r="D20" s="75">
        <f>'Own portfolio'!D20+'Managed portfolio'!D20</f>
        <v>110000</v>
      </c>
      <c r="E20" s="75">
        <f>'Own portfolio'!E20+'Managed portfolio'!E20</f>
        <v>3020000</v>
      </c>
      <c r="F20" s="75">
        <f>'Own portfolio'!F20+'Managed portfolio'!F20</f>
        <v>1555000</v>
      </c>
      <c r="G20" s="75">
        <f>'Own portfolio'!G20+'Managed portfolio'!G20</f>
        <v>2302000</v>
      </c>
      <c r="H20" s="75">
        <f>'Own portfolio'!H20+'Managed portfolio'!H20</f>
        <v>2240000</v>
      </c>
      <c r="I20" s="75">
        <f>'Own portfolio'!I20+'Managed portfolio'!I20</f>
        <v>0</v>
      </c>
      <c r="J20" s="75">
        <f>'Own portfolio'!J20+'Managed portfolio'!J20</f>
        <v>0</v>
      </c>
      <c r="K20" s="75">
        <f>'Own portfolio'!K20+'Managed portfolio'!K20</f>
        <v>1125000</v>
      </c>
      <c r="L20" s="75">
        <f>'Own portfolio'!L20+'Managed portfolio'!L20</f>
        <v>715000</v>
      </c>
      <c r="M20" s="75">
        <f>'Own portfolio'!M20+'Managed portfolio'!M20</f>
        <v>1145000</v>
      </c>
      <c r="N20" s="75">
        <f>'Own portfolio'!N20+'Managed portfolio'!N20</f>
        <v>3184000</v>
      </c>
      <c r="O20" s="75">
        <f>'Own portfolio'!O20+'Managed portfolio'!O20</f>
        <v>1020000</v>
      </c>
      <c r="P20" s="75">
        <f>'Own portfolio'!P20+'Managed portfolio'!P20</f>
        <v>1660000</v>
      </c>
      <c r="Q20" s="75">
        <f>'Own portfolio'!Q20+'Managed portfolio'!Q20</f>
        <v>864000</v>
      </c>
      <c r="R20" s="75">
        <f>'Own portfolio'!R20+'Managed portfolio'!R20</f>
        <v>3510000</v>
      </c>
      <c r="S20" s="75">
        <f>'Own portfolio'!S20+'Managed portfolio'!S20</f>
        <v>2425000</v>
      </c>
      <c r="T20" s="75">
        <f>'Own portfolio'!T20+'Managed portfolio'!T20</f>
        <v>870000</v>
      </c>
      <c r="U20" s="75">
        <f>'Own portfolio'!U20+'Managed portfolio'!U20</f>
        <v>1339000</v>
      </c>
      <c r="V20" s="75">
        <f>'Own portfolio'!V20+'Managed portfolio'!V20</f>
        <v>837000</v>
      </c>
      <c r="W20" s="75">
        <f>'Own portfolio'!W20+'Managed portfolio'!W20</f>
        <v>1411000</v>
      </c>
      <c r="X20" s="75">
        <f>'Own portfolio'!X20+'Managed portfolio'!X20</f>
        <v>1901000</v>
      </c>
      <c r="Y20" s="75">
        <f>'Own portfolio'!Y20+'Managed portfolio'!Y20</f>
        <v>640000</v>
      </c>
    </row>
    <row r="21" spans="1:25" ht="15.75">
      <c r="A21" s="93">
        <v>3.3</v>
      </c>
      <c r="B21" s="94" t="s">
        <v>20</v>
      </c>
      <c r="C21" s="140">
        <f>SUM(D21:Y21)</f>
        <v>36193548</v>
      </c>
      <c r="D21" s="88">
        <f aca="true" t="shared" si="6" ref="D21:Y21">D22+D41</f>
        <v>1386000</v>
      </c>
      <c r="E21" s="88">
        <f t="shared" si="6"/>
        <v>2825978</v>
      </c>
      <c r="F21" s="88">
        <f t="shared" si="6"/>
        <v>1629418</v>
      </c>
      <c r="G21" s="88">
        <f t="shared" si="6"/>
        <v>1607485</v>
      </c>
      <c r="H21" s="88">
        <f t="shared" si="6"/>
        <v>1950570</v>
      </c>
      <c r="I21" s="88">
        <f t="shared" si="6"/>
        <v>41656</v>
      </c>
      <c r="J21" s="152">
        <f t="shared" si="6"/>
        <v>1167782</v>
      </c>
      <c r="K21" s="90">
        <f t="shared" si="6"/>
        <v>2753508</v>
      </c>
      <c r="L21" s="90">
        <f t="shared" si="6"/>
        <v>1252081</v>
      </c>
      <c r="M21" s="90">
        <f t="shared" si="6"/>
        <v>2449164</v>
      </c>
      <c r="N21" s="178">
        <f t="shared" si="6"/>
        <v>2606303</v>
      </c>
      <c r="O21" s="91">
        <f t="shared" si="6"/>
        <v>717801</v>
      </c>
      <c r="P21" s="91">
        <f t="shared" si="6"/>
        <v>1091558</v>
      </c>
      <c r="Q21" s="90">
        <f t="shared" si="6"/>
        <v>2255596</v>
      </c>
      <c r="R21" s="171">
        <f t="shared" si="6"/>
        <v>1888195</v>
      </c>
      <c r="S21" s="90">
        <f t="shared" si="6"/>
        <v>3416326</v>
      </c>
      <c r="T21" s="90">
        <f t="shared" si="6"/>
        <v>1591202</v>
      </c>
      <c r="U21" s="90">
        <f t="shared" si="6"/>
        <v>1056441</v>
      </c>
      <c r="V21" s="90">
        <f t="shared" si="6"/>
        <v>1113980</v>
      </c>
      <c r="W21" s="90">
        <f t="shared" si="6"/>
        <v>1191212</v>
      </c>
      <c r="X21" s="90">
        <f t="shared" si="6"/>
        <v>1410478</v>
      </c>
      <c r="Y21" s="178">
        <f t="shared" si="6"/>
        <v>790814</v>
      </c>
    </row>
    <row r="22" spans="1:25" ht="15.75">
      <c r="A22" s="93">
        <v>3.4</v>
      </c>
      <c r="B22" s="94" t="s">
        <v>21</v>
      </c>
      <c r="C22" s="140">
        <f>SUM(D22:Y22)</f>
        <v>33594163</v>
      </c>
      <c r="D22" s="88">
        <f>'Own portfolio'!D22+'Managed portfolio'!D22</f>
        <v>1128464</v>
      </c>
      <c r="E22" s="88">
        <f>'Own portfolio'!E22+'Managed portfolio'!E22</f>
        <v>2825978</v>
      </c>
      <c r="F22" s="88">
        <f>'Own portfolio'!F22+'Managed portfolio'!F22</f>
        <v>1578822</v>
      </c>
      <c r="G22" s="88">
        <f>'Own portfolio'!G22+'Managed portfolio'!G22</f>
        <v>1531448</v>
      </c>
      <c r="H22" s="88">
        <f>'Own portfolio'!H22+'Managed portfolio'!H22</f>
        <v>1950570</v>
      </c>
      <c r="I22" s="88">
        <f>'Own portfolio'!I22+'Managed portfolio'!I22</f>
        <v>2557</v>
      </c>
      <c r="J22" s="88">
        <f>'Own portfolio'!J22+'Managed portfolio'!J22</f>
        <v>562583</v>
      </c>
      <c r="K22" s="88">
        <f>'Own portfolio'!K22+'Managed portfolio'!K22</f>
        <v>1794333</v>
      </c>
      <c r="L22" s="88">
        <f>'Own portfolio'!L22+'Managed portfolio'!L22</f>
        <v>1045040</v>
      </c>
      <c r="M22" s="88">
        <f>'Own portfolio'!M22+'Managed portfolio'!M22</f>
        <v>2447182</v>
      </c>
      <c r="N22" s="88">
        <f>'Own portfolio'!N22+'Managed portfolio'!N22</f>
        <v>2462673</v>
      </c>
      <c r="O22" s="88">
        <f>'Own portfolio'!O22+'Managed portfolio'!O22</f>
        <v>709421</v>
      </c>
      <c r="P22" s="88">
        <f>'Own portfolio'!P22+'Managed portfolio'!P22</f>
        <v>1076628</v>
      </c>
      <c r="Q22" s="88">
        <f>'Own portfolio'!Q22+'Managed portfolio'!Q22</f>
        <v>2217507</v>
      </c>
      <c r="R22" s="88">
        <f>'Own portfolio'!R22+'Managed portfolio'!R22</f>
        <v>1888195</v>
      </c>
      <c r="S22" s="88">
        <f>'Own portfolio'!S22+'Managed portfolio'!S22</f>
        <v>3390141</v>
      </c>
      <c r="T22" s="88">
        <f>'Own portfolio'!T22+'Managed portfolio'!T22</f>
        <v>1590424</v>
      </c>
      <c r="U22" s="88">
        <f>'Own portfolio'!U22+'Managed portfolio'!U22</f>
        <v>1056441</v>
      </c>
      <c r="V22" s="88">
        <f>'Own portfolio'!V22+'Managed portfolio'!V22</f>
        <v>943252</v>
      </c>
      <c r="W22" s="88">
        <f>'Own portfolio'!W22+'Managed portfolio'!W22</f>
        <v>1191212</v>
      </c>
      <c r="X22" s="88">
        <f>'Own portfolio'!X22+'Managed portfolio'!X22</f>
        <v>1410478</v>
      </c>
      <c r="Y22" s="88">
        <f>'Own portfolio'!Y22+'Managed portfolio'!Y22</f>
        <v>790814</v>
      </c>
    </row>
    <row r="23" spans="1:25" ht="16.5" thickBot="1">
      <c r="A23" s="303">
        <v>3.5</v>
      </c>
      <c r="B23" s="299" t="s">
        <v>156</v>
      </c>
      <c r="C23" s="304">
        <f>SUM(D23:Y23)</f>
        <v>5147583</v>
      </c>
      <c r="D23" s="301">
        <f>'Own portfolio'!D23+'Managed portfolio'!D23</f>
        <v>124620</v>
      </c>
      <c r="E23" s="301">
        <f>'Own portfolio'!E23+'Managed portfolio'!E23</f>
        <v>426878</v>
      </c>
      <c r="F23" s="301">
        <f>'Own portfolio'!F23+'Managed portfolio'!F23</f>
        <v>233320</v>
      </c>
      <c r="G23" s="301">
        <f>'Own portfolio'!G23+'Managed portfolio'!G23</f>
        <v>270150</v>
      </c>
      <c r="H23" s="301">
        <f>'Own portfolio'!H23+'Managed portfolio'!H23</f>
        <v>299454</v>
      </c>
      <c r="I23" s="301">
        <f>'Own portfolio'!I23+'Managed portfolio'!I23</f>
        <v>0</v>
      </c>
      <c r="J23" s="301">
        <f>'Own portfolio'!J23+'Managed portfolio'!J23</f>
        <v>67019</v>
      </c>
      <c r="K23" s="301">
        <f>'Own portfolio'!K23+'Managed portfolio'!K23</f>
        <v>288867</v>
      </c>
      <c r="L23" s="301">
        <f>'Own portfolio'!L23+'Managed portfolio'!L23</f>
        <v>160855</v>
      </c>
      <c r="M23" s="301">
        <f>'Own portfolio'!M23+'Managed portfolio'!M23</f>
        <v>395162</v>
      </c>
      <c r="N23" s="301">
        <f>'Own portfolio'!N23+'Managed portfolio'!N23</f>
        <v>327371</v>
      </c>
      <c r="O23" s="301">
        <f>'Own portfolio'!O23+'Managed portfolio'!O23</f>
        <v>128269</v>
      </c>
      <c r="P23" s="301">
        <f>'Own portfolio'!P23+'Managed portfolio'!P23</f>
        <v>174894</v>
      </c>
      <c r="Q23" s="301">
        <f>'Own portfolio'!Q23+'Managed portfolio'!Q23</f>
        <v>362011</v>
      </c>
      <c r="R23" s="301">
        <f>'Own portfolio'!R23+'Managed portfolio'!R23</f>
        <v>277625</v>
      </c>
      <c r="S23" s="301">
        <f>'Own portfolio'!S23+'Managed portfolio'!S23</f>
        <v>583389</v>
      </c>
      <c r="T23" s="301">
        <f>'Own portfolio'!T23+'Managed portfolio'!T23</f>
        <v>251260</v>
      </c>
      <c r="U23" s="301">
        <f>'Own portfolio'!U23+'Managed portfolio'!U23</f>
        <v>176034</v>
      </c>
      <c r="V23" s="301">
        <f>'Own portfolio'!V23+'Managed portfolio'!V23</f>
        <v>116430</v>
      </c>
      <c r="W23" s="301">
        <f>'Own portfolio'!W23+'Managed portfolio'!W23</f>
        <v>153824</v>
      </c>
      <c r="X23" s="301">
        <f>'Own portfolio'!X23+'Managed portfolio'!X23</f>
        <v>179055</v>
      </c>
      <c r="Y23" s="301">
        <f>'Own portfolio'!Y23+'Managed portfolio'!Y23</f>
        <v>151096</v>
      </c>
    </row>
    <row r="24" spans="1:25" ht="17.25" thickBot="1">
      <c r="A24" s="23">
        <v>4</v>
      </c>
      <c r="B24" s="45" t="s">
        <v>23</v>
      </c>
      <c r="C24" s="188"/>
      <c r="D24" s="188"/>
      <c r="E24" s="188"/>
      <c r="F24" s="188"/>
      <c r="G24" s="188"/>
      <c r="H24" s="188"/>
      <c r="I24" s="188"/>
      <c r="J24" s="188"/>
      <c r="K24" s="190"/>
      <c r="L24" s="190"/>
      <c r="M24" s="190"/>
      <c r="N24" s="189"/>
      <c r="O24" s="188"/>
      <c r="P24" s="188"/>
      <c r="Q24" s="190"/>
      <c r="R24" s="190"/>
      <c r="S24" s="190"/>
      <c r="T24" s="190"/>
      <c r="U24" s="190"/>
      <c r="V24" s="190"/>
      <c r="W24" s="190"/>
      <c r="X24" s="190"/>
      <c r="Y24" s="189"/>
    </row>
    <row r="25" spans="1:25" ht="16.5">
      <c r="A25" s="40">
        <v>4.1</v>
      </c>
      <c r="B25" s="46" t="s">
        <v>28</v>
      </c>
      <c r="C25" s="141">
        <f>(C48-C43-C44)/C13</f>
        <v>0.014276240864215318</v>
      </c>
      <c r="D25" s="78">
        <f>D52</f>
        <v>1.6316133721332724</v>
      </c>
      <c r="E25" s="78">
        <f>E52</f>
        <v>0</v>
      </c>
      <c r="F25" s="32">
        <f aca="true" t="shared" si="7" ref="F25:Y25">F52</f>
        <v>0</v>
      </c>
      <c r="G25" s="32">
        <f t="shared" si="7"/>
        <v>0</v>
      </c>
      <c r="H25" s="78">
        <f t="shared" si="7"/>
        <v>0</v>
      </c>
      <c r="I25" s="12">
        <f t="shared" si="7"/>
        <v>5.601166270237091</v>
      </c>
      <c r="J25" s="195">
        <f t="shared" si="7"/>
        <v>1.8572310451520309</v>
      </c>
      <c r="K25" s="12">
        <f t="shared" si="7"/>
        <v>1.970807136816604</v>
      </c>
      <c r="L25" s="12">
        <f t="shared" si="7"/>
        <v>1.4059138619583447</v>
      </c>
      <c r="M25" s="12">
        <f t="shared" si="7"/>
        <v>0</v>
      </c>
      <c r="N25" s="176">
        <f t="shared" si="7"/>
        <v>0.12013989582879911</v>
      </c>
      <c r="O25" s="176">
        <f t="shared" si="7"/>
        <v>0.22576095023591222</v>
      </c>
      <c r="P25" s="176">
        <f>P52</f>
        <v>0</v>
      </c>
      <c r="Q25" s="12">
        <f t="shared" si="7"/>
        <v>0.06810704759858092</v>
      </c>
      <c r="R25" s="12">
        <f t="shared" si="7"/>
        <v>0</v>
      </c>
      <c r="S25" s="12">
        <f t="shared" si="7"/>
        <v>0.026274706773306428</v>
      </c>
      <c r="T25" s="12">
        <f t="shared" si="7"/>
        <v>0</v>
      </c>
      <c r="U25" s="12">
        <f t="shared" si="7"/>
        <v>0</v>
      </c>
      <c r="V25" s="12">
        <f t="shared" si="7"/>
        <v>0.13300390613976903</v>
      </c>
      <c r="W25" s="12">
        <f>W52</f>
        <v>0</v>
      </c>
      <c r="X25" s="12">
        <f t="shared" si="7"/>
        <v>0</v>
      </c>
      <c r="Y25" s="176">
        <f t="shared" si="7"/>
        <v>0</v>
      </c>
    </row>
    <row r="26" spans="1:25" ht="17.25" thickBot="1">
      <c r="A26" s="40">
        <v>4.2</v>
      </c>
      <c r="B26" s="49" t="s">
        <v>22</v>
      </c>
      <c r="C26" s="141">
        <f>(C13-C48)/C13</f>
        <v>0.9781188656920321</v>
      </c>
      <c r="D26" s="79">
        <f aca="true" t="shared" si="8" ref="D26:Y26">(D22/D21)*100</f>
        <v>81.41875901875902</v>
      </c>
      <c r="E26" s="79">
        <f t="shared" si="8"/>
        <v>100</v>
      </c>
      <c r="F26" s="31">
        <f t="shared" si="8"/>
        <v>96.89484220746303</v>
      </c>
      <c r="G26" s="31">
        <f t="shared" si="8"/>
        <v>95.26981589252776</v>
      </c>
      <c r="H26" s="79">
        <f t="shared" si="8"/>
        <v>100</v>
      </c>
      <c r="I26" s="11">
        <f t="shared" si="8"/>
        <v>6.138371423084309</v>
      </c>
      <c r="J26" s="196">
        <f t="shared" si="8"/>
        <v>48.17534437078153</v>
      </c>
      <c r="K26" s="11">
        <f t="shared" si="8"/>
        <v>65.16534544297674</v>
      </c>
      <c r="L26" s="11">
        <f t="shared" si="8"/>
        <v>83.46424871873306</v>
      </c>
      <c r="M26" s="11">
        <f t="shared" si="8"/>
        <v>99.91907442702897</v>
      </c>
      <c r="N26" s="143">
        <f t="shared" si="8"/>
        <v>94.48912885416622</v>
      </c>
      <c r="O26" s="143">
        <f t="shared" si="8"/>
        <v>98.83254551052451</v>
      </c>
      <c r="P26" s="143">
        <f t="shared" si="8"/>
        <v>98.63223026169933</v>
      </c>
      <c r="Q26" s="11">
        <f t="shared" si="8"/>
        <v>98.31135540229722</v>
      </c>
      <c r="R26" s="11">
        <f t="shared" si="8"/>
        <v>100</v>
      </c>
      <c r="S26" s="11">
        <f t="shared" si="8"/>
        <v>99.23353333376265</v>
      </c>
      <c r="T26" s="11">
        <f t="shared" si="8"/>
        <v>99.95110614491435</v>
      </c>
      <c r="U26" s="11">
        <f t="shared" si="8"/>
        <v>100</v>
      </c>
      <c r="V26" s="11">
        <f t="shared" si="8"/>
        <v>84.67405159877197</v>
      </c>
      <c r="W26" s="11">
        <f t="shared" si="8"/>
        <v>100</v>
      </c>
      <c r="X26" s="11">
        <f t="shared" si="8"/>
        <v>100</v>
      </c>
      <c r="Y26" s="143">
        <f t="shared" si="8"/>
        <v>100</v>
      </c>
    </row>
    <row r="27" spans="1:25" ht="17.25" thickBot="1">
      <c r="A27" s="23">
        <v>5</v>
      </c>
      <c r="B27" s="161" t="s">
        <v>39</v>
      </c>
      <c r="C27" s="163"/>
      <c r="D27" s="159"/>
      <c r="E27" s="159"/>
      <c r="F27" s="159"/>
      <c r="G27" s="159"/>
      <c r="H27" s="159"/>
      <c r="I27" s="159"/>
      <c r="J27" s="168"/>
      <c r="K27" s="159"/>
      <c r="L27" s="159"/>
      <c r="M27" s="159"/>
      <c r="N27" s="191"/>
      <c r="O27" s="177"/>
      <c r="P27" s="177"/>
      <c r="Q27" s="159"/>
      <c r="R27" s="159"/>
      <c r="S27" s="159"/>
      <c r="T27" s="159"/>
      <c r="U27" s="159"/>
      <c r="V27" s="159"/>
      <c r="W27" s="159"/>
      <c r="X27" s="159"/>
      <c r="Y27" s="191"/>
    </row>
    <row r="28" spans="1:25" ht="17.25" thickBot="1">
      <c r="A28" s="29" t="s">
        <v>41</v>
      </c>
      <c r="B28" s="162" t="s">
        <v>36</v>
      </c>
      <c r="C28" s="163"/>
      <c r="D28" s="159"/>
      <c r="E28" s="159"/>
      <c r="F28" s="159"/>
      <c r="G28" s="159"/>
      <c r="H28" s="159"/>
      <c r="I28" s="159"/>
      <c r="J28" s="168"/>
      <c r="K28" s="159"/>
      <c r="L28" s="159"/>
      <c r="M28" s="159"/>
      <c r="N28" s="191"/>
      <c r="O28" s="177"/>
      <c r="P28" s="177"/>
      <c r="Q28" s="159"/>
      <c r="R28" s="159"/>
      <c r="S28" s="159"/>
      <c r="T28" s="159"/>
      <c r="U28" s="159"/>
      <c r="V28" s="159"/>
      <c r="W28" s="159"/>
      <c r="X28" s="159"/>
      <c r="Y28" s="191"/>
    </row>
    <row r="29" spans="1:25" ht="15.75">
      <c r="A29" s="43" t="s">
        <v>50</v>
      </c>
      <c r="B29" s="206" t="s">
        <v>14</v>
      </c>
      <c r="C29" s="145">
        <f>SUM(D29:Y29)</f>
        <v>135</v>
      </c>
      <c r="D29" s="73">
        <f>'Own portfolio'!D29+'Managed portfolio'!D29</f>
        <v>33</v>
      </c>
      <c r="E29" s="73">
        <f>'Own portfolio'!E29+'Managed portfolio'!E29</f>
        <v>0</v>
      </c>
      <c r="F29" s="73">
        <f>'Own portfolio'!F29+'Managed portfolio'!F29</f>
        <v>0</v>
      </c>
      <c r="G29" s="73">
        <f>'Own portfolio'!G29+'Managed portfolio'!G29</f>
        <v>0</v>
      </c>
      <c r="H29" s="73">
        <f>'Own portfolio'!H29+'Managed portfolio'!H29</f>
        <v>0</v>
      </c>
      <c r="I29" s="73">
        <f>'Own portfolio'!I29+'Managed portfolio'!I29</f>
        <v>0</v>
      </c>
      <c r="J29" s="73">
        <f>'Own portfolio'!J29+'Managed portfolio'!J29</f>
        <v>63</v>
      </c>
      <c r="K29" s="73">
        <f>'Own portfolio'!K29+'Managed portfolio'!K29</f>
        <v>13</v>
      </c>
      <c r="L29" s="73">
        <f>'Own portfolio'!L29+'Managed portfolio'!L29</f>
        <v>7</v>
      </c>
      <c r="M29" s="73">
        <f>'Own portfolio'!M29+'Managed portfolio'!M29</f>
        <v>1</v>
      </c>
      <c r="N29" s="73">
        <f>'Own portfolio'!N29+'Managed portfolio'!N29</f>
        <v>8</v>
      </c>
      <c r="O29" s="73">
        <f>'Own portfolio'!O29+'Managed portfolio'!O29</f>
        <v>1</v>
      </c>
      <c r="P29" s="73">
        <f>'Own portfolio'!P29+'Managed portfolio'!P29</f>
        <v>0</v>
      </c>
      <c r="Q29" s="73">
        <f>'Own portfolio'!Q29+'Managed portfolio'!Q29</f>
        <v>4</v>
      </c>
      <c r="R29" s="73">
        <f>'Own portfolio'!R29+'Managed portfolio'!R29</f>
        <v>0</v>
      </c>
      <c r="S29" s="73">
        <f>'Own portfolio'!S29+'Managed portfolio'!S29</f>
        <v>1</v>
      </c>
      <c r="T29" s="73">
        <f>'Own portfolio'!T29+'Managed portfolio'!T29</f>
        <v>1</v>
      </c>
      <c r="U29" s="73">
        <f>'Own portfolio'!U29+'Managed portfolio'!U29</f>
        <v>0</v>
      </c>
      <c r="V29" s="73">
        <f>'Own portfolio'!V29+'Managed portfolio'!V29</f>
        <v>3</v>
      </c>
      <c r="W29" s="73">
        <f>'Own portfolio'!W29+'Managed portfolio'!W29</f>
        <v>0</v>
      </c>
      <c r="X29" s="73">
        <f>'Own portfolio'!X29+'Managed portfolio'!X29</f>
        <v>0</v>
      </c>
      <c r="Y29" s="73">
        <f>'Own portfolio'!Y29+'Managed portfolio'!Y29</f>
        <v>0</v>
      </c>
    </row>
    <row r="30" spans="1:25" ht="15.75">
      <c r="A30" s="43" t="s">
        <v>51</v>
      </c>
      <c r="B30" s="207" t="s">
        <v>15</v>
      </c>
      <c r="C30" s="145">
        <f>SUM(D30:Y30)</f>
        <v>115</v>
      </c>
      <c r="D30" s="73">
        <f>'Own portfolio'!D30+'Managed portfolio'!D30</f>
        <v>15</v>
      </c>
      <c r="E30" s="73">
        <f>'Own portfolio'!E30+'Managed portfolio'!E30</f>
        <v>0</v>
      </c>
      <c r="F30" s="73">
        <f>'Own portfolio'!F30+'Managed portfolio'!F30</f>
        <v>0</v>
      </c>
      <c r="G30" s="73">
        <f>'Own portfolio'!G30+'Managed portfolio'!G30</f>
        <v>0</v>
      </c>
      <c r="H30" s="73">
        <f>'Own portfolio'!H30+'Managed portfolio'!H30</f>
        <v>0</v>
      </c>
      <c r="I30" s="73">
        <f>'Own portfolio'!I30+'Managed portfolio'!I30</f>
        <v>10</v>
      </c>
      <c r="J30" s="73">
        <f>'Own portfolio'!J30+'Managed portfolio'!J30</f>
        <v>24</v>
      </c>
      <c r="K30" s="73">
        <f>'Own portfolio'!K30+'Managed portfolio'!K30</f>
        <v>27</v>
      </c>
      <c r="L30" s="73">
        <f>'Own portfolio'!L30+'Managed portfolio'!L30</f>
        <v>26</v>
      </c>
      <c r="M30" s="73">
        <f>'Own portfolio'!M30+'Managed portfolio'!M30</f>
        <v>0</v>
      </c>
      <c r="N30" s="73">
        <f>'Own portfolio'!N30+'Managed portfolio'!N30</f>
        <v>1</v>
      </c>
      <c r="O30" s="73">
        <f>'Own portfolio'!O30+'Managed portfolio'!O30</f>
        <v>1</v>
      </c>
      <c r="P30" s="73">
        <f>'Own portfolio'!P30+'Managed portfolio'!P30</f>
        <v>0</v>
      </c>
      <c r="Q30" s="73">
        <f>'Own portfolio'!Q30+'Managed portfolio'!Q30</f>
        <v>2</v>
      </c>
      <c r="R30" s="73">
        <f>'Own portfolio'!R30+'Managed portfolio'!R30</f>
        <v>0</v>
      </c>
      <c r="S30" s="73">
        <f>'Own portfolio'!S30+'Managed portfolio'!S30</f>
        <v>4</v>
      </c>
      <c r="T30" s="73">
        <f>'Own portfolio'!T30+'Managed portfolio'!T30</f>
        <v>0</v>
      </c>
      <c r="U30" s="73">
        <f>'Own portfolio'!U30+'Managed portfolio'!U30</f>
        <v>0</v>
      </c>
      <c r="V30" s="73">
        <f>'Own portfolio'!V30+'Managed portfolio'!V30</f>
        <v>5</v>
      </c>
      <c r="W30" s="73">
        <f>'Own portfolio'!W30+'Managed portfolio'!W30</f>
        <v>0</v>
      </c>
      <c r="X30" s="73">
        <f>'Own portfolio'!X30+'Managed portfolio'!X30</f>
        <v>0</v>
      </c>
      <c r="Y30" s="73">
        <f>'Own portfolio'!Y30+'Managed portfolio'!Y30</f>
        <v>0</v>
      </c>
    </row>
    <row r="31" spans="1:25" ht="15.75">
      <c r="A31" s="43" t="s">
        <v>52</v>
      </c>
      <c r="B31" s="207" t="s">
        <v>16</v>
      </c>
      <c r="C31" s="145">
        <f>SUM(D31:Y31)</f>
        <v>90</v>
      </c>
      <c r="D31" s="73">
        <f>'Own portfolio'!D31+'Managed portfolio'!D31</f>
        <v>14</v>
      </c>
      <c r="E31" s="73">
        <f>'Own portfolio'!E31+'Managed portfolio'!E31</f>
        <v>0</v>
      </c>
      <c r="F31" s="73">
        <f>'Own portfolio'!F31+'Managed portfolio'!F31</f>
        <v>0</v>
      </c>
      <c r="G31" s="73">
        <f>'Own portfolio'!G31+'Managed portfolio'!G31</f>
        <v>0</v>
      </c>
      <c r="H31" s="73">
        <f>'Own portfolio'!H31+'Managed portfolio'!H31</f>
        <v>0</v>
      </c>
      <c r="I31" s="73">
        <f>'Own portfolio'!I31+'Managed portfolio'!I31</f>
        <v>1</v>
      </c>
      <c r="J31" s="73">
        <f>'Own portfolio'!J31+'Managed portfolio'!J31</f>
        <v>17</v>
      </c>
      <c r="K31" s="73">
        <f>'Own portfolio'!K31+'Managed portfolio'!K31</f>
        <v>35</v>
      </c>
      <c r="L31" s="73">
        <f>'Own portfolio'!L31+'Managed portfolio'!L31</f>
        <v>10</v>
      </c>
      <c r="M31" s="73">
        <f>'Own portfolio'!M31+'Managed portfolio'!M31</f>
        <v>0</v>
      </c>
      <c r="N31" s="73">
        <f>'Own portfolio'!N31+'Managed portfolio'!N31</f>
        <v>3</v>
      </c>
      <c r="O31" s="73">
        <f>'Own portfolio'!O31+'Managed portfolio'!O31</f>
        <v>1</v>
      </c>
      <c r="P31" s="73">
        <f>'Own portfolio'!P31+'Managed portfolio'!P31</f>
        <v>0</v>
      </c>
      <c r="Q31" s="73">
        <f>'Own portfolio'!Q31+'Managed portfolio'!Q31</f>
        <v>2</v>
      </c>
      <c r="R31" s="73">
        <f>'Own portfolio'!R31+'Managed portfolio'!R31</f>
        <v>0</v>
      </c>
      <c r="S31" s="73">
        <f>'Own portfolio'!S31+'Managed portfolio'!S31</f>
        <v>3</v>
      </c>
      <c r="T31" s="73">
        <f>'Own portfolio'!T31+'Managed portfolio'!T31</f>
        <v>0</v>
      </c>
      <c r="U31" s="73">
        <f>'Own portfolio'!U31+'Managed portfolio'!U31</f>
        <v>0</v>
      </c>
      <c r="V31" s="73">
        <f>'Own portfolio'!V31+'Managed portfolio'!V31</f>
        <v>4</v>
      </c>
      <c r="W31" s="73">
        <f>'Own portfolio'!W31+'Managed portfolio'!W31</f>
        <v>0</v>
      </c>
      <c r="X31" s="73">
        <f>'Own portfolio'!X31+'Managed portfolio'!X31</f>
        <v>0</v>
      </c>
      <c r="Y31" s="73">
        <f>'Own portfolio'!Y31+'Managed portfolio'!Y31</f>
        <v>0</v>
      </c>
    </row>
    <row r="32" spans="1:25" ht="15.75">
      <c r="A32" s="43" t="s">
        <v>53</v>
      </c>
      <c r="B32" s="207" t="s">
        <v>154</v>
      </c>
      <c r="C32" s="145">
        <f>SUM(D32:Y32)</f>
        <v>285</v>
      </c>
      <c r="D32" s="73">
        <f>'Own portfolio'!D32+'Managed portfolio'!D32</f>
        <v>19</v>
      </c>
      <c r="E32" s="73">
        <f>'Own portfolio'!E32+'Managed portfolio'!E32</f>
        <v>0</v>
      </c>
      <c r="F32" s="73">
        <f>'Own portfolio'!F32+'Managed portfolio'!F32</f>
        <v>0</v>
      </c>
      <c r="G32" s="73">
        <f>'Own portfolio'!G32+'Managed portfolio'!G32</f>
        <v>22</v>
      </c>
      <c r="H32" s="73">
        <f>'Own portfolio'!H32+'Managed portfolio'!H32</f>
        <v>0</v>
      </c>
      <c r="I32" s="73">
        <f>'Own portfolio'!I32+'Managed portfolio'!I32</f>
        <v>6</v>
      </c>
      <c r="J32" s="73">
        <f>'Own portfolio'!J32+'Managed portfolio'!J32</f>
        <v>69</v>
      </c>
      <c r="K32" s="73">
        <f>'Own portfolio'!K32+'Managed portfolio'!K32</f>
        <v>109</v>
      </c>
      <c r="L32" s="73">
        <f>'Own portfolio'!L32+'Managed portfolio'!L32</f>
        <v>14</v>
      </c>
      <c r="M32" s="73">
        <f>'Own portfolio'!M32+'Managed portfolio'!M32</f>
        <v>0</v>
      </c>
      <c r="N32" s="73">
        <f>'Own portfolio'!N32+'Managed portfolio'!N32</f>
        <v>21</v>
      </c>
      <c r="O32" s="73">
        <f>'Own portfolio'!O32+'Managed portfolio'!O32</f>
        <v>0</v>
      </c>
      <c r="P32" s="73">
        <f>'Own portfolio'!P32+'Managed portfolio'!P32</f>
        <v>2</v>
      </c>
      <c r="Q32" s="73">
        <f>'Own portfolio'!Q32+'Managed portfolio'!Q32</f>
        <v>3</v>
      </c>
      <c r="R32" s="73">
        <f>'Own portfolio'!R32+'Managed portfolio'!R32</f>
        <v>0</v>
      </c>
      <c r="S32" s="73">
        <f>'Own portfolio'!S32+'Managed portfolio'!S32</f>
        <v>1</v>
      </c>
      <c r="T32" s="73">
        <f>'Own portfolio'!T32+'Managed portfolio'!T32</f>
        <v>0</v>
      </c>
      <c r="U32" s="73">
        <f>'Own portfolio'!U32+'Managed portfolio'!U32</f>
        <v>0</v>
      </c>
      <c r="V32" s="73">
        <f>'Own portfolio'!V32+'Managed portfolio'!V32</f>
        <v>19</v>
      </c>
      <c r="W32" s="73">
        <f>'Own portfolio'!W32+'Managed portfolio'!W32</f>
        <v>0</v>
      </c>
      <c r="X32" s="73">
        <f>'Own portfolio'!X32+'Managed portfolio'!X32</f>
        <v>0</v>
      </c>
      <c r="Y32" s="73">
        <f>'Own portfolio'!Y32+'Managed portfolio'!Y32</f>
        <v>0</v>
      </c>
    </row>
    <row r="33" spans="1:25" ht="15.75">
      <c r="A33" s="86" t="s">
        <v>54</v>
      </c>
      <c r="B33" s="207" t="s">
        <v>155</v>
      </c>
      <c r="C33" s="146">
        <f>SUM(D33:Y33)</f>
        <v>81</v>
      </c>
      <c r="D33" s="73">
        <f>'Own portfolio'!D33+'Managed portfolio'!D33</f>
        <v>7</v>
      </c>
      <c r="E33" s="73">
        <f>'Own portfolio'!E33+'Managed portfolio'!E33</f>
        <v>0</v>
      </c>
      <c r="F33" s="73">
        <f>'Own portfolio'!F33+'Managed portfolio'!F33</f>
        <v>7</v>
      </c>
      <c r="G33" s="73">
        <f>'Own portfolio'!G33+'Managed portfolio'!G33</f>
        <v>16</v>
      </c>
      <c r="H33" s="73">
        <f>'Own portfolio'!H33+'Managed portfolio'!H33</f>
        <v>0</v>
      </c>
      <c r="I33" s="73">
        <f>'Own portfolio'!I33+'Managed portfolio'!I33</f>
        <v>1</v>
      </c>
      <c r="J33" s="73">
        <f>'Own portfolio'!J33+'Managed portfolio'!J33</f>
        <v>2</v>
      </c>
      <c r="K33" s="73">
        <f>'Own portfolio'!K33+'Managed portfolio'!K33</f>
        <v>2</v>
      </c>
      <c r="L33" s="73">
        <f>'Own portfolio'!L33+'Managed portfolio'!L33</f>
        <v>0</v>
      </c>
      <c r="M33" s="73">
        <f>'Own portfolio'!M33+'Managed portfolio'!M33</f>
        <v>0</v>
      </c>
      <c r="N33" s="73">
        <f>'Own portfolio'!N33+'Managed portfolio'!N33</f>
        <v>0</v>
      </c>
      <c r="O33" s="73">
        <f>'Own portfolio'!O33+'Managed portfolio'!O33</f>
        <v>0</v>
      </c>
      <c r="P33" s="73">
        <f>'Own portfolio'!P33+'Managed portfolio'!P33</f>
        <v>0</v>
      </c>
      <c r="Q33" s="73">
        <f>'Own portfolio'!Q33+'Managed portfolio'!Q33</f>
        <v>0</v>
      </c>
      <c r="R33" s="73">
        <f>'Own portfolio'!R33+'Managed portfolio'!R33</f>
        <v>0</v>
      </c>
      <c r="S33" s="73">
        <f>'Own portfolio'!S33+'Managed portfolio'!S33</f>
        <v>0</v>
      </c>
      <c r="T33" s="73">
        <f>'Own portfolio'!T33+'Managed portfolio'!T33</f>
        <v>0</v>
      </c>
      <c r="U33" s="73">
        <f>'Own portfolio'!U33+'Managed portfolio'!U33</f>
        <v>0</v>
      </c>
      <c r="V33" s="73">
        <f>'Own portfolio'!V33+'Managed portfolio'!V33</f>
        <v>46</v>
      </c>
      <c r="W33" s="73">
        <f>'Own portfolio'!W33+'Managed portfolio'!W33</f>
        <v>0</v>
      </c>
      <c r="X33" s="73">
        <f>'Own portfolio'!X33+'Managed portfolio'!X33</f>
        <v>0</v>
      </c>
      <c r="Y33" s="73">
        <f>'Own portfolio'!Y33+'Managed portfolio'!Y33</f>
        <v>0</v>
      </c>
    </row>
    <row r="34" spans="1:25" ht="17.25" thickBot="1">
      <c r="A34" s="43" t="s">
        <v>70</v>
      </c>
      <c r="B34" s="54" t="s">
        <v>3</v>
      </c>
      <c r="C34" s="180">
        <f>SUM(C29:C33)</f>
        <v>706</v>
      </c>
      <c r="D34" s="75">
        <f aca="true" t="shared" si="9" ref="D34:Y34">SUM(D29:D33)</f>
        <v>88</v>
      </c>
      <c r="E34" s="75">
        <f>SUM(E29:E33)</f>
        <v>0</v>
      </c>
      <c r="F34" s="30">
        <f t="shared" si="9"/>
        <v>7</v>
      </c>
      <c r="G34" s="30">
        <f t="shared" si="9"/>
        <v>38</v>
      </c>
      <c r="H34" s="169">
        <f t="shared" si="9"/>
        <v>0</v>
      </c>
      <c r="I34" s="165">
        <f t="shared" si="9"/>
        <v>18</v>
      </c>
      <c r="J34" s="173">
        <f t="shared" si="9"/>
        <v>175</v>
      </c>
      <c r="K34" s="165">
        <f t="shared" si="9"/>
        <v>186</v>
      </c>
      <c r="L34" s="165">
        <f t="shared" si="9"/>
        <v>57</v>
      </c>
      <c r="M34" s="165">
        <f t="shared" si="9"/>
        <v>1</v>
      </c>
      <c r="N34" s="165">
        <f t="shared" si="9"/>
        <v>33</v>
      </c>
      <c r="O34" s="167">
        <f>SUM(O29:O33)</f>
        <v>3</v>
      </c>
      <c r="P34" s="167">
        <f>SUM(P29:P33)</f>
        <v>2</v>
      </c>
      <c r="Q34" s="18">
        <f>SUM(Q29:Q33)</f>
        <v>11</v>
      </c>
      <c r="R34" s="18">
        <f>SUM(R29:R33)</f>
        <v>0</v>
      </c>
      <c r="S34" s="18">
        <f>SUM(S29:S33)</f>
        <v>9</v>
      </c>
      <c r="T34" s="18">
        <f t="shared" si="9"/>
        <v>1</v>
      </c>
      <c r="U34" s="18">
        <f t="shared" si="9"/>
        <v>0</v>
      </c>
      <c r="V34" s="18">
        <f t="shared" si="9"/>
        <v>77</v>
      </c>
      <c r="W34" s="18">
        <f t="shared" si="9"/>
        <v>0</v>
      </c>
      <c r="X34" s="18">
        <f t="shared" si="9"/>
        <v>0</v>
      </c>
      <c r="Y34" s="167">
        <f t="shared" si="9"/>
        <v>0</v>
      </c>
    </row>
    <row r="35" spans="1:25" ht="17.25" thickBot="1">
      <c r="A35" s="29" t="s">
        <v>42</v>
      </c>
      <c r="B35" s="51" t="s">
        <v>11</v>
      </c>
      <c r="C35" s="144"/>
      <c r="D35" s="74"/>
      <c r="E35" s="74"/>
      <c r="F35" s="27"/>
      <c r="G35" s="27"/>
      <c r="H35" s="74"/>
      <c r="I35" s="26"/>
      <c r="J35" s="26"/>
      <c r="K35" s="159"/>
      <c r="L35" s="159"/>
      <c r="M35" s="159"/>
      <c r="N35" s="27"/>
      <c r="O35" s="27"/>
      <c r="P35" s="27"/>
      <c r="Q35" s="159"/>
      <c r="R35" s="159"/>
      <c r="S35" s="159"/>
      <c r="T35" s="159"/>
      <c r="U35" s="159"/>
      <c r="V35" s="159"/>
      <c r="W35" s="159"/>
      <c r="X35" s="159"/>
      <c r="Y35" s="27"/>
    </row>
    <row r="36" spans="1:25" ht="15.75">
      <c r="A36" s="43" t="s">
        <v>55</v>
      </c>
      <c r="B36" s="87" t="s">
        <v>14</v>
      </c>
      <c r="C36" s="124">
        <f>SUM(D36:Y36)</f>
        <v>174137</v>
      </c>
      <c r="D36" s="124">
        <f>'Own portfolio'!D36+'Managed portfolio'!D36</f>
        <v>40267</v>
      </c>
      <c r="E36" s="124">
        <f>'Own portfolio'!E36+'Managed portfolio'!E36</f>
        <v>0</v>
      </c>
      <c r="F36" s="124">
        <f>'Own portfolio'!F36+'Managed portfolio'!F36</f>
        <v>0</v>
      </c>
      <c r="G36" s="124">
        <f>'Own portfolio'!G36+'Managed portfolio'!G36</f>
        <v>0</v>
      </c>
      <c r="H36" s="124">
        <f>'Own portfolio'!H36+'Managed portfolio'!H36</f>
        <v>0</v>
      </c>
      <c r="I36" s="124">
        <f>'Own portfolio'!I36+'Managed portfolio'!I36</f>
        <v>0</v>
      </c>
      <c r="J36" s="124">
        <f>'Own portfolio'!J36+'Managed portfolio'!J36</f>
        <v>75343</v>
      </c>
      <c r="K36" s="124">
        <f>'Own portfolio'!K36+'Managed portfolio'!K36</f>
        <v>18225</v>
      </c>
      <c r="L36" s="124">
        <f>'Own portfolio'!L36+'Managed portfolio'!L36</f>
        <v>11096</v>
      </c>
      <c r="M36" s="124">
        <f>'Own portfolio'!M36+'Managed portfolio'!M36</f>
        <v>1982</v>
      </c>
      <c r="N36" s="124">
        <f>'Own portfolio'!N36+'Managed portfolio'!N36</f>
        <v>12521</v>
      </c>
      <c r="O36" s="124">
        <f>'Own portfolio'!O36+'Managed portfolio'!O36</f>
        <v>1731</v>
      </c>
      <c r="P36" s="124">
        <f>'Own portfolio'!P36+'Managed portfolio'!P36</f>
        <v>0</v>
      </c>
      <c r="Q36" s="124">
        <f>'Own portfolio'!Q36+'Managed portfolio'!Q36</f>
        <v>6846</v>
      </c>
      <c r="R36" s="124">
        <f>'Own portfolio'!R36+'Managed portfolio'!R36</f>
        <v>0</v>
      </c>
      <c r="S36" s="124">
        <f>'Own portfolio'!S36+'Managed portfolio'!S36</f>
        <v>2300</v>
      </c>
      <c r="T36" s="124">
        <f>'Own portfolio'!T36+'Managed portfolio'!T36</f>
        <v>778</v>
      </c>
      <c r="U36" s="124">
        <f>'Own portfolio'!U36+'Managed portfolio'!U36</f>
        <v>0</v>
      </c>
      <c r="V36" s="124">
        <f>'Own portfolio'!V36+'Managed portfolio'!V36</f>
        <v>3048</v>
      </c>
      <c r="W36" s="124">
        <f>'Own portfolio'!W36+'Managed portfolio'!W36</f>
        <v>0</v>
      </c>
      <c r="X36" s="124">
        <f>'Own portfolio'!X36+'Managed portfolio'!X36</f>
        <v>0</v>
      </c>
      <c r="Y36" s="124">
        <f>'Own portfolio'!Y36+'Managed portfolio'!Y36</f>
        <v>0</v>
      </c>
    </row>
    <row r="37" spans="1:25" ht="15.75">
      <c r="A37" s="43" t="s">
        <v>56</v>
      </c>
      <c r="B37" s="87" t="s">
        <v>15</v>
      </c>
      <c r="C37" s="124">
        <f>SUM(D37:Y37)</f>
        <v>246010</v>
      </c>
      <c r="D37" s="124">
        <f>'Own portfolio'!D37+'Managed portfolio'!D37</f>
        <v>31247</v>
      </c>
      <c r="E37" s="124">
        <f>'Own portfolio'!E37+'Managed portfolio'!E37</f>
        <v>0</v>
      </c>
      <c r="F37" s="124">
        <f>'Own portfolio'!F37+'Managed portfolio'!F37</f>
        <v>0</v>
      </c>
      <c r="G37" s="124">
        <f>'Own portfolio'!G37+'Managed portfolio'!G37</f>
        <v>0</v>
      </c>
      <c r="H37" s="124">
        <f>'Own portfolio'!H37+'Managed portfolio'!H37</f>
        <v>0</v>
      </c>
      <c r="I37" s="124">
        <f>'Own portfolio'!I37+'Managed portfolio'!I37</f>
        <v>4344</v>
      </c>
      <c r="J37" s="124">
        <f>'Own portfolio'!J37+'Managed portfolio'!J37</f>
        <v>58941</v>
      </c>
      <c r="K37" s="124">
        <f>'Own portfolio'!K37+'Managed portfolio'!K37</f>
        <v>56651</v>
      </c>
      <c r="L37" s="124">
        <f>'Own portfolio'!L37+'Managed portfolio'!L37</f>
        <v>66889</v>
      </c>
      <c r="M37" s="124">
        <f>'Own portfolio'!M37+'Managed portfolio'!M37</f>
        <v>0</v>
      </c>
      <c r="N37" s="124">
        <f>'Own portfolio'!N37+'Managed portfolio'!N37</f>
        <v>2999</v>
      </c>
      <c r="O37" s="124">
        <f>'Own portfolio'!O37+'Managed portfolio'!O37</f>
        <v>1670</v>
      </c>
      <c r="P37" s="124">
        <f>'Own portfolio'!P37+'Managed portfolio'!P37</f>
        <v>0</v>
      </c>
      <c r="Q37" s="124">
        <f>'Own portfolio'!Q37+'Managed portfolio'!Q37</f>
        <v>6017</v>
      </c>
      <c r="R37" s="124">
        <f>'Own portfolio'!R37+'Managed portfolio'!R37</f>
        <v>0</v>
      </c>
      <c r="S37" s="124">
        <f>'Own portfolio'!S37+'Managed portfolio'!S37</f>
        <v>8527</v>
      </c>
      <c r="T37" s="124">
        <f>'Own portfolio'!T37+'Managed portfolio'!T37</f>
        <v>0</v>
      </c>
      <c r="U37" s="124">
        <f>'Own portfolio'!U37+'Managed portfolio'!U37</f>
        <v>0</v>
      </c>
      <c r="V37" s="124">
        <f>'Own portfolio'!V37+'Managed portfolio'!V37</f>
        <v>8725</v>
      </c>
      <c r="W37" s="124">
        <f>'Own portfolio'!W37+'Managed portfolio'!W37</f>
        <v>0</v>
      </c>
      <c r="X37" s="124">
        <f>'Own portfolio'!X37+'Managed portfolio'!X37</f>
        <v>0</v>
      </c>
      <c r="Y37" s="124">
        <f>'Own portfolio'!Y37+'Managed portfolio'!Y37</f>
        <v>0</v>
      </c>
    </row>
    <row r="38" spans="1:25" ht="15.75">
      <c r="A38" s="43" t="s">
        <v>57</v>
      </c>
      <c r="B38" s="87" t="s">
        <v>16</v>
      </c>
      <c r="C38" s="124">
        <f>SUM(D38:Y38)</f>
        <v>302079</v>
      </c>
      <c r="D38" s="124">
        <f>'Own portfolio'!D38+'Managed portfolio'!D38</f>
        <v>52044</v>
      </c>
      <c r="E38" s="124">
        <f>'Own portfolio'!E38+'Managed portfolio'!E38</f>
        <v>0</v>
      </c>
      <c r="F38" s="124">
        <f>'Own portfolio'!F38+'Managed portfolio'!F38</f>
        <v>0</v>
      </c>
      <c r="G38" s="124">
        <f>'Own portfolio'!G38+'Managed portfolio'!G38</f>
        <v>0</v>
      </c>
      <c r="H38" s="124">
        <f>'Own portfolio'!H38+'Managed portfolio'!H38</f>
        <v>0</v>
      </c>
      <c r="I38" s="124">
        <f>'Own portfolio'!I38+'Managed portfolio'!I38</f>
        <v>2190</v>
      </c>
      <c r="J38" s="124">
        <f>'Own portfolio'!J38+'Managed portfolio'!J38</f>
        <v>69257</v>
      </c>
      <c r="K38" s="124">
        <f>'Own portfolio'!K38+'Managed portfolio'!K38</f>
        <v>110316</v>
      </c>
      <c r="L38" s="124">
        <f>'Own portfolio'!L38+'Managed portfolio'!L38</f>
        <v>39005</v>
      </c>
      <c r="M38" s="124">
        <f>'Own portfolio'!M38+'Managed portfolio'!M38</f>
        <v>0</v>
      </c>
      <c r="N38" s="124">
        <f>'Own portfolio'!N38+'Managed portfolio'!N38</f>
        <v>7443</v>
      </c>
      <c r="O38" s="124">
        <f>'Own portfolio'!O38+'Managed portfolio'!O38</f>
        <v>4979</v>
      </c>
      <c r="P38" s="124">
        <f>'Own portfolio'!P38+'Managed portfolio'!P38</f>
        <v>0</v>
      </c>
      <c r="Q38" s="124">
        <f>'Own portfolio'!Q38+'Managed portfolio'!Q38</f>
        <v>4769</v>
      </c>
      <c r="R38" s="124">
        <f>'Own portfolio'!R38+'Managed portfolio'!R38</f>
        <v>0</v>
      </c>
      <c r="S38" s="124">
        <f>'Own portfolio'!S38+'Managed portfolio'!S38</f>
        <v>6800</v>
      </c>
      <c r="T38" s="124">
        <f>'Own portfolio'!T38+'Managed portfolio'!T38</f>
        <v>0</v>
      </c>
      <c r="U38" s="124">
        <f>'Own portfolio'!U38+'Managed portfolio'!U38</f>
        <v>0</v>
      </c>
      <c r="V38" s="124">
        <f>'Own portfolio'!V38+'Managed portfolio'!V38</f>
        <v>5276</v>
      </c>
      <c r="W38" s="124">
        <f>'Own portfolio'!W38+'Managed portfolio'!W38</f>
        <v>0</v>
      </c>
      <c r="X38" s="124">
        <f>'Own portfolio'!X38+'Managed portfolio'!X38</f>
        <v>0</v>
      </c>
      <c r="Y38" s="124">
        <f>'Own portfolio'!Y38+'Managed portfolio'!Y38</f>
        <v>0</v>
      </c>
    </row>
    <row r="39" spans="1:25" ht="15.75">
      <c r="A39" s="43" t="s">
        <v>58</v>
      </c>
      <c r="B39" s="207" t="s">
        <v>154</v>
      </c>
      <c r="C39" s="124">
        <f>SUM(D39:Y39)</f>
        <v>1609024</v>
      </c>
      <c r="D39" s="124">
        <f>'Own portfolio'!D39+'Managed portfolio'!D39</f>
        <v>98903</v>
      </c>
      <c r="E39" s="124">
        <f>'Own portfolio'!E39+'Managed portfolio'!E39</f>
        <v>0</v>
      </c>
      <c r="F39" s="124">
        <f>'Own portfolio'!F39+'Managed portfolio'!F39</f>
        <v>0</v>
      </c>
      <c r="G39" s="124">
        <f>'Own portfolio'!G39+'Managed portfolio'!G39</f>
        <v>28367</v>
      </c>
      <c r="H39" s="124">
        <f>'Own portfolio'!H39+'Managed portfolio'!H39</f>
        <v>0</v>
      </c>
      <c r="I39" s="124">
        <f>'Own portfolio'!I39+'Managed portfolio'!I39</f>
        <v>24992</v>
      </c>
      <c r="J39" s="124">
        <f>'Own portfolio'!J39+'Managed portfolio'!J39</f>
        <v>393232</v>
      </c>
      <c r="K39" s="124">
        <f>'Own portfolio'!K39+'Managed portfolio'!K39</f>
        <v>771254</v>
      </c>
      <c r="L39" s="124">
        <f>'Own portfolio'!L39+'Managed portfolio'!L39</f>
        <v>90051</v>
      </c>
      <c r="M39" s="124">
        <f>'Own portfolio'!M39+'Managed portfolio'!M39</f>
        <v>0</v>
      </c>
      <c r="N39" s="124">
        <f>'Own portfolio'!N39+'Managed portfolio'!N39</f>
        <v>120667</v>
      </c>
      <c r="O39" s="124">
        <f>'Own portfolio'!O39+'Managed portfolio'!O39</f>
        <v>0</v>
      </c>
      <c r="P39" s="124">
        <f>'Own portfolio'!P39+'Managed portfolio'!P39</f>
        <v>14930</v>
      </c>
      <c r="Q39" s="124">
        <f>'Own portfolio'!Q39+'Managed portfolio'!Q39</f>
        <v>20457</v>
      </c>
      <c r="R39" s="124">
        <f>'Own portfolio'!R39+'Managed portfolio'!R39</f>
        <v>0</v>
      </c>
      <c r="S39" s="124">
        <f>'Own portfolio'!S39+'Managed portfolio'!S39</f>
        <v>8558</v>
      </c>
      <c r="T39" s="124">
        <f>'Own portfolio'!T39+'Managed portfolio'!T39</f>
        <v>0</v>
      </c>
      <c r="U39" s="124">
        <f>'Own portfolio'!U39+'Managed portfolio'!U39</f>
        <v>0</v>
      </c>
      <c r="V39" s="124">
        <f>'Own portfolio'!V39+'Managed portfolio'!V39</f>
        <v>37613</v>
      </c>
      <c r="W39" s="124">
        <f>'Own portfolio'!W39+'Managed portfolio'!W39</f>
        <v>0</v>
      </c>
      <c r="X39" s="124">
        <f>'Own portfolio'!X39+'Managed portfolio'!X39</f>
        <v>0</v>
      </c>
      <c r="Y39" s="124">
        <f>'Own portfolio'!Y39+'Managed portfolio'!Y39</f>
        <v>0</v>
      </c>
    </row>
    <row r="40" spans="1:25" ht="15.75">
      <c r="A40" s="86" t="s">
        <v>59</v>
      </c>
      <c r="B40" s="207" t="s">
        <v>155</v>
      </c>
      <c r="C40" s="140">
        <f>SUM(D40:Y40)</f>
        <v>268135</v>
      </c>
      <c r="D40" s="124">
        <f>'Own portfolio'!D40+'Managed portfolio'!D40</f>
        <v>35075</v>
      </c>
      <c r="E40" s="124">
        <f>'Own portfolio'!E40+'Managed portfolio'!E40</f>
        <v>0</v>
      </c>
      <c r="F40" s="124">
        <f>'Own portfolio'!F40+'Managed portfolio'!F40</f>
        <v>50596</v>
      </c>
      <c r="G40" s="124">
        <f>'Own portfolio'!G40+'Managed portfolio'!G40</f>
        <v>47670</v>
      </c>
      <c r="H40" s="124">
        <f>'Own portfolio'!H40+'Managed portfolio'!H40</f>
        <v>0</v>
      </c>
      <c r="I40" s="124">
        <f>'Own portfolio'!I40+'Managed portfolio'!I40</f>
        <v>7573</v>
      </c>
      <c r="J40" s="124">
        <f>'Own portfolio'!J40+'Managed portfolio'!J40</f>
        <v>8426</v>
      </c>
      <c r="K40" s="124">
        <f>'Own portfolio'!K40+'Managed portfolio'!K40</f>
        <v>2729</v>
      </c>
      <c r="L40" s="124">
        <f>'Own portfolio'!L40+'Managed portfolio'!L40</f>
        <v>0</v>
      </c>
      <c r="M40" s="124">
        <f>'Own portfolio'!M40+'Managed portfolio'!M40</f>
        <v>0</v>
      </c>
      <c r="N40" s="124">
        <f>'Own portfolio'!N40+'Managed portfolio'!N40</f>
        <v>0</v>
      </c>
      <c r="O40" s="124">
        <f>'Own portfolio'!O40+'Managed portfolio'!O40</f>
        <v>0</v>
      </c>
      <c r="P40" s="124">
        <f>'Own portfolio'!P40+'Managed portfolio'!P40</f>
        <v>0</v>
      </c>
      <c r="Q40" s="124">
        <f>'Own portfolio'!Q40+'Managed portfolio'!Q40</f>
        <v>0</v>
      </c>
      <c r="R40" s="124">
        <f>'Own portfolio'!R40+'Managed portfolio'!R40</f>
        <v>0</v>
      </c>
      <c r="S40" s="124">
        <f>'Own portfolio'!S40+'Managed portfolio'!S40</f>
        <v>0</v>
      </c>
      <c r="T40" s="124">
        <f>'Own portfolio'!T40+'Managed portfolio'!T40</f>
        <v>0</v>
      </c>
      <c r="U40" s="124">
        <f>'Own portfolio'!U40+'Managed portfolio'!U40</f>
        <v>0</v>
      </c>
      <c r="V40" s="124">
        <f>'Own portfolio'!V40+'Managed portfolio'!V40</f>
        <v>116066</v>
      </c>
      <c r="W40" s="124">
        <f>'Own portfolio'!W40+'Managed portfolio'!W40</f>
        <v>0</v>
      </c>
      <c r="X40" s="124">
        <f>'Own portfolio'!X40+'Managed portfolio'!X40</f>
        <v>0</v>
      </c>
      <c r="Y40" s="124">
        <f>'Own portfolio'!Y40+'Managed portfolio'!Y40</f>
        <v>0</v>
      </c>
    </row>
    <row r="41" spans="1:25" ht="17.25" thickBot="1">
      <c r="A41" s="43" t="s">
        <v>71</v>
      </c>
      <c r="B41" s="208" t="s">
        <v>3</v>
      </c>
      <c r="C41" s="147">
        <f aca="true" t="shared" si="10" ref="C41:Y41">SUM(C36:C40)</f>
        <v>2599385</v>
      </c>
      <c r="D41" s="75">
        <f t="shared" si="10"/>
        <v>257536</v>
      </c>
      <c r="E41" s="75">
        <f>SUM(E36:E40)</f>
        <v>0</v>
      </c>
      <c r="F41" s="30">
        <f t="shared" si="10"/>
        <v>50596</v>
      </c>
      <c r="G41" s="30">
        <f t="shared" si="10"/>
        <v>76037</v>
      </c>
      <c r="H41" s="75">
        <f t="shared" si="10"/>
        <v>0</v>
      </c>
      <c r="I41" s="18">
        <f t="shared" si="10"/>
        <v>39099</v>
      </c>
      <c r="J41" s="194">
        <f t="shared" si="10"/>
        <v>605199</v>
      </c>
      <c r="K41" s="18">
        <f t="shared" si="10"/>
        <v>959175</v>
      </c>
      <c r="L41" s="18">
        <f t="shared" si="10"/>
        <v>207041</v>
      </c>
      <c r="M41" s="18">
        <f t="shared" si="10"/>
        <v>1982</v>
      </c>
      <c r="N41" s="167">
        <f t="shared" si="10"/>
        <v>143630</v>
      </c>
      <c r="O41" s="167">
        <f t="shared" si="10"/>
        <v>8380</v>
      </c>
      <c r="P41" s="223">
        <f>SUM(P36:P40)</f>
        <v>14930</v>
      </c>
      <c r="Q41" s="224">
        <f>SUM(Q36:Q40)</f>
        <v>38089</v>
      </c>
      <c r="R41" s="224">
        <f>SUM(R36:R40)</f>
        <v>0</v>
      </c>
      <c r="S41" s="18">
        <f t="shared" si="10"/>
        <v>26185</v>
      </c>
      <c r="T41" s="18">
        <f t="shared" si="10"/>
        <v>778</v>
      </c>
      <c r="U41" s="18">
        <f t="shared" si="10"/>
        <v>0</v>
      </c>
      <c r="V41" s="18">
        <f t="shared" si="10"/>
        <v>170728</v>
      </c>
      <c r="W41" s="18">
        <f t="shared" si="10"/>
        <v>0</v>
      </c>
      <c r="X41" s="18">
        <f t="shared" si="10"/>
        <v>0</v>
      </c>
      <c r="Y41" s="167">
        <f t="shared" si="10"/>
        <v>0</v>
      </c>
    </row>
    <row r="42" spans="1:25" ht="17.25" thickBot="1">
      <c r="A42" s="29" t="s">
        <v>43</v>
      </c>
      <c r="B42" s="51" t="s">
        <v>29</v>
      </c>
      <c r="C42" s="144"/>
      <c r="D42" s="74"/>
      <c r="E42" s="74"/>
      <c r="F42" s="27"/>
      <c r="G42" s="27"/>
      <c r="H42" s="74"/>
      <c r="I42" s="26"/>
      <c r="J42" s="26"/>
      <c r="K42" s="159"/>
      <c r="L42" s="159"/>
      <c r="M42" s="159"/>
      <c r="N42" s="27"/>
      <c r="O42" s="27"/>
      <c r="P42" s="27"/>
      <c r="Q42" s="159"/>
      <c r="R42" s="159"/>
      <c r="S42" s="159"/>
      <c r="T42" s="159"/>
      <c r="U42" s="159"/>
      <c r="V42" s="159"/>
      <c r="W42" s="159"/>
      <c r="X42" s="159"/>
      <c r="Y42" s="27"/>
    </row>
    <row r="43" spans="1:25" ht="15.75">
      <c r="A43" s="43" t="s">
        <v>60</v>
      </c>
      <c r="B43" s="87" t="s">
        <v>14</v>
      </c>
      <c r="C43" s="124">
        <f>SUM(D43:Y43)</f>
        <v>970989</v>
      </c>
      <c r="D43" s="82">
        <f>'Own portfolio'!D43+'Managed portfolio'!D43</f>
        <v>190485</v>
      </c>
      <c r="E43" s="82">
        <f>'Own portfolio'!E43+'Managed portfolio'!E43</f>
        <v>0</v>
      </c>
      <c r="F43" s="82">
        <f>'Own portfolio'!F43+'Managed portfolio'!F43</f>
        <v>0</v>
      </c>
      <c r="G43" s="82">
        <f>'Own portfolio'!G43+'Managed portfolio'!G43</f>
        <v>0</v>
      </c>
      <c r="H43" s="82">
        <f>'Own portfolio'!H43+'Managed portfolio'!H43</f>
        <v>0</v>
      </c>
      <c r="I43" s="82">
        <f>'Own portfolio'!I43+'Managed portfolio'!I43</f>
        <v>0</v>
      </c>
      <c r="J43" s="82">
        <f>'Own portfolio'!J43+'Managed portfolio'!J43</f>
        <v>454031</v>
      </c>
      <c r="K43" s="82">
        <f>'Own portfolio'!K43+'Managed portfolio'!K43</f>
        <v>95980</v>
      </c>
      <c r="L43" s="82">
        <f>'Own portfolio'!L43+'Managed portfolio'!L43</f>
        <v>51714</v>
      </c>
      <c r="M43" s="82">
        <f>'Own portfolio'!M43+'Managed portfolio'!M43</f>
        <v>33630</v>
      </c>
      <c r="N43" s="82">
        <f>'Own portfolio'!N43+'Managed portfolio'!N43</f>
        <v>59569</v>
      </c>
      <c r="O43" s="82">
        <f>'Own portfolio'!O43+'Managed portfolio'!O43</f>
        <v>8852</v>
      </c>
      <c r="P43" s="82">
        <f>'Own portfolio'!P43+'Managed portfolio'!P43</f>
        <v>0</v>
      </c>
      <c r="Q43" s="82">
        <f>'Own portfolio'!Q43+'Managed portfolio'!Q43</f>
        <v>48868</v>
      </c>
      <c r="R43" s="82">
        <f>'Own portfolio'!R43+'Managed portfolio'!R43</f>
        <v>0</v>
      </c>
      <c r="S43" s="82">
        <f>'Own portfolio'!S43+'Managed portfolio'!S43</f>
        <v>4675</v>
      </c>
      <c r="T43" s="82">
        <f>'Own portfolio'!T43+'Managed portfolio'!T43</f>
        <v>8534</v>
      </c>
      <c r="U43" s="82">
        <f>'Own portfolio'!U43+'Managed portfolio'!U43</f>
        <v>0</v>
      </c>
      <c r="V43" s="82">
        <f>'Own portfolio'!V43+'Managed portfolio'!V43</f>
        <v>14651</v>
      </c>
      <c r="W43" s="82">
        <f>'Own portfolio'!W43+'Managed portfolio'!W43</f>
        <v>0</v>
      </c>
      <c r="X43" s="82">
        <f>'Own portfolio'!X43+'Managed portfolio'!X43</f>
        <v>0</v>
      </c>
      <c r="Y43" s="82">
        <f>'Own portfolio'!Y43+'Managed portfolio'!Y43</f>
        <v>0</v>
      </c>
    </row>
    <row r="44" spans="1:25" ht="15.75">
      <c r="A44" s="43" t="s">
        <v>61</v>
      </c>
      <c r="B44" s="87" t="s">
        <v>15</v>
      </c>
      <c r="C44" s="124">
        <f>SUM(D44:Y44)</f>
        <v>901474</v>
      </c>
      <c r="D44" s="82">
        <f>'Own portfolio'!D44+'Managed portfolio'!D44</f>
        <v>101734</v>
      </c>
      <c r="E44" s="82">
        <f>'Own portfolio'!E44+'Managed portfolio'!E44</f>
        <v>0</v>
      </c>
      <c r="F44" s="82">
        <f>'Own portfolio'!F44+'Managed portfolio'!F44</f>
        <v>0</v>
      </c>
      <c r="G44" s="82">
        <f>'Own portfolio'!G44+'Managed portfolio'!G44</f>
        <v>0</v>
      </c>
      <c r="H44" s="82">
        <f>'Own portfolio'!H44+'Managed portfolio'!H44</f>
        <v>0</v>
      </c>
      <c r="I44" s="82">
        <f>'Own portfolio'!I44+'Managed portfolio'!I44</f>
        <v>4344</v>
      </c>
      <c r="J44" s="82">
        <f>'Own portfolio'!J44+'Managed portfolio'!J44</f>
        <v>223027</v>
      </c>
      <c r="K44" s="82">
        <f>'Own portfolio'!K44+'Managed portfolio'!K44</f>
        <v>220668</v>
      </c>
      <c r="L44" s="82">
        <f>'Own portfolio'!L44+'Managed portfolio'!L44</f>
        <v>267194</v>
      </c>
      <c r="M44" s="82">
        <f>'Own portfolio'!M44+'Managed portfolio'!M44</f>
        <v>0</v>
      </c>
      <c r="N44" s="82">
        <f>'Own portfolio'!N44+'Managed portfolio'!N44</f>
        <v>7644</v>
      </c>
      <c r="O44" s="82">
        <f>'Own portfolio'!O44+'Managed portfolio'!O44</f>
        <v>6163</v>
      </c>
      <c r="P44" s="82">
        <f>'Own portfolio'!P44+'Managed portfolio'!P44</f>
        <v>0</v>
      </c>
      <c r="Q44" s="82">
        <f>'Own portfolio'!Q44+'Managed portfolio'!Q44</f>
        <v>13943</v>
      </c>
      <c r="R44" s="82">
        <f>'Own portfolio'!R44+'Managed portfolio'!R44</f>
        <v>0</v>
      </c>
      <c r="S44" s="82">
        <f>'Own portfolio'!S44+'Managed portfolio'!S44</f>
        <v>35233</v>
      </c>
      <c r="T44" s="82">
        <f>'Own portfolio'!T44+'Managed portfolio'!T44</f>
        <v>0</v>
      </c>
      <c r="U44" s="82">
        <f>'Own portfolio'!U44+'Managed portfolio'!U44</f>
        <v>0</v>
      </c>
      <c r="V44" s="82">
        <f>'Own portfolio'!V44+'Managed portfolio'!V44</f>
        <v>21524</v>
      </c>
      <c r="W44" s="82">
        <f>'Own portfolio'!W44+'Managed portfolio'!W44</f>
        <v>0</v>
      </c>
      <c r="X44" s="82">
        <f>'Own portfolio'!X44+'Managed portfolio'!X44</f>
        <v>0</v>
      </c>
      <c r="Y44" s="82">
        <f>'Own portfolio'!Y44+'Managed portfolio'!Y44</f>
        <v>0</v>
      </c>
    </row>
    <row r="45" spans="1:25" ht="15.75">
      <c r="A45" s="43" t="s">
        <v>62</v>
      </c>
      <c r="B45" s="87" t="s">
        <v>16</v>
      </c>
      <c r="C45" s="124">
        <f>SUM(D45:Y45)</f>
        <v>688531</v>
      </c>
      <c r="D45" s="82">
        <f>'Own portfolio'!D45+'Managed portfolio'!D45</f>
        <v>88382</v>
      </c>
      <c r="E45" s="82">
        <f>'Own portfolio'!E45+'Managed portfolio'!E45</f>
        <v>0</v>
      </c>
      <c r="F45" s="82">
        <f>'Own portfolio'!F45+'Managed portfolio'!F45</f>
        <v>0</v>
      </c>
      <c r="G45" s="82">
        <f>'Own portfolio'!G45+'Managed portfolio'!G45</f>
        <v>0</v>
      </c>
      <c r="H45" s="82">
        <f>'Own portfolio'!H45+'Managed portfolio'!H45</f>
        <v>0</v>
      </c>
      <c r="I45" s="82">
        <f>'Own portfolio'!I45+'Managed portfolio'!I45</f>
        <v>2190</v>
      </c>
      <c r="J45" s="82">
        <f>'Own portfolio'!J45+'Managed portfolio'!J45</f>
        <v>175917</v>
      </c>
      <c r="K45" s="82">
        <f>'Own portfolio'!K45+'Managed portfolio'!K45</f>
        <v>261640</v>
      </c>
      <c r="L45" s="82">
        <f>'Own portfolio'!L45+'Managed portfolio'!L45</f>
        <v>101832</v>
      </c>
      <c r="M45" s="82">
        <f>'Own portfolio'!M45+'Managed portfolio'!M45</f>
        <v>0</v>
      </c>
      <c r="N45" s="82">
        <f>'Own portfolio'!N45+'Managed portfolio'!N45</f>
        <v>18437</v>
      </c>
      <c r="O45" s="82">
        <f>'Own portfolio'!O45+'Managed portfolio'!O45</f>
        <v>14011</v>
      </c>
      <c r="P45" s="82">
        <f>'Own portfolio'!P45+'Managed portfolio'!P45</f>
        <v>0</v>
      </c>
      <c r="Q45" s="82">
        <f>'Own portfolio'!Q45+'Managed portfolio'!Q45</f>
        <v>11498</v>
      </c>
      <c r="R45" s="82">
        <f>'Own portfolio'!R45+'Managed portfolio'!R45</f>
        <v>0</v>
      </c>
      <c r="S45" s="82">
        <f>'Own portfolio'!S45+'Managed portfolio'!S45</f>
        <v>6800</v>
      </c>
      <c r="T45" s="82">
        <f>'Own portfolio'!T45+'Managed portfolio'!T45</f>
        <v>0</v>
      </c>
      <c r="U45" s="82">
        <f>'Own portfolio'!U45+'Managed portfolio'!U45</f>
        <v>0</v>
      </c>
      <c r="V45" s="82">
        <f>'Own portfolio'!V45+'Managed portfolio'!V45</f>
        <v>7824</v>
      </c>
      <c r="W45" s="82">
        <f>'Own portfolio'!W45+'Managed portfolio'!W45</f>
        <v>0</v>
      </c>
      <c r="X45" s="82">
        <f>'Own portfolio'!X45+'Managed portfolio'!X45</f>
        <v>0</v>
      </c>
      <c r="Y45" s="82">
        <f>'Own portfolio'!Y45+'Managed portfolio'!Y45</f>
        <v>0</v>
      </c>
    </row>
    <row r="46" spans="1:25" ht="15.75">
      <c r="A46" s="43" t="s">
        <v>63</v>
      </c>
      <c r="B46" s="207" t="s">
        <v>154</v>
      </c>
      <c r="C46" s="124">
        <f>SUM(D46:Y46)</f>
        <v>2536454</v>
      </c>
      <c r="D46" s="82">
        <f>'Own portfolio'!D46+'Managed portfolio'!D46</f>
        <v>135266</v>
      </c>
      <c r="E46" s="82">
        <f>'Own portfolio'!E46+'Managed portfolio'!E46</f>
        <v>0</v>
      </c>
      <c r="F46" s="82">
        <f>'Own portfolio'!F46+'Managed portfolio'!F46</f>
        <v>0</v>
      </c>
      <c r="G46" s="82">
        <f>'Own portfolio'!G46+'Managed portfolio'!G46</f>
        <v>28367</v>
      </c>
      <c r="H46" s="82">
        <f>'Own portfolio'!H46+'Managed portfolio'!H46</f>
        <v>0</v>
      </c>
      <c r="I46" s="82">
        <f>'Own portfolio'!I46+'Managed portfolio'!I46</f>
        <v>24992</v>
      </c>
      <c r="J46" s="82">
        <f>'Own portfolio'!J46+'Managed portfolio'!J46</f>
        <v>755061</v>
      </c>
      <c r="K46" s="82">
        <f>'Own portfolio'!K46+'Managed portfolio'!K46</f>
        <v>1128859</v>
      </c>
      <c r="L46" s="82">
        <f>'Own portfolio'!L46+'Managed portfolio'!L46</f>
        <v>174456</v>
      </c>
      <c r="M46" s="82">
        <f>'Own portfolio'!M46+'Managed portfolio'!M46</f>
        <v>0</v>
      </c>
      <c r="N46" s="82">
        <f>'Own portfolio'!N46+'Managed portfolio'!N46</f>
        <v>168137</v>
      </c>
      <c r="O46" s="82">
        <f>'Own portfolio'!O46+'Managed portfolio'!O46</f>
        <v>0</v>
      </c>
      <c r="P46" s="82">
        <f>'Own portfolio'!P46+'Managed portfolio'!P46</f>
        <v>14930</v>
      </c>
      <c r="Q46" s="82">
        <f>'Own portfolio'!Q46+'Managed portfolio'!Q46</f>
        <v>45777</v>
      </c>
      <c r="R46" s="82">
        <f>'Own portfolio'!R46+'Managed portfolio'!R46</f>
        <v>0</v>
      </c>
      <c r="S46" s="82">
        <f>'Own portfolio'!S46+'Managed portfolio'!S46</f>
        <v>15352</v>
      </c>
      <c r="T46" s="82">
        <f>'Own portfolio'!T46+'Managed portfolio'!T46</f>
        <v>0</v>
      </c>
      <c r="U46" s="82">
        <f>'Own portfolio'!U46+'Managed portfolio'!U46</f>
        <v>0</v>
      </c>
      <c r="V46" s="82">
        <f>'Own portfolio'!V46+'Managed portfolio'!V46</f>
        <v>45257</v>
      </c>
      <c r="W46" s="82">
        <f>'Own portfolio'!W46+'Managed portfolio'!W46</f>
        <v>0</v>
      </c>
      <c r="X46" s="82">
        <f>'Own portfolio'!X46+'Managed portfolio'!X46</f>
        <v>0</v>
      </c>
      <c r="Y46" s="82">
        <f>'Own portfolio'!Y46+'Managed portfolio'!Y46</f>
        <v>0</v>
      </c>
    </row>
    <row r="47" spans="1:25" ht="15.75">
      <c r="A47" s="86" t="s">
        <v>64</v>
      </c>
      <c r="B47" s="207" t="s">
        <v>155</v>
      </c>
      <c r="C47" s="140">
        <f>SUM(D47:Y47)</f>
        <v>290085</v>
      </c>
      <c r="D47" s="82">
        <f>'Own portfolio'!D47+'Managed portfolio'!D47</f>
        <v>39401</v>
      </c>
      <c r="E47" s="82">
        <f>'Own portfolio'!E47+'Managed portfolio'!E47</f>
        <v>0</v>
      </c>
      <c r="F47" s="82">
        <f>'Own portfolio'!F47+'Managed portfolio'!F47</f>
        <v>66588</v>
      </c>
      <c r="G47" s="82">
        <f>'Own portfolio'!G47+'Managed portfolio'!G47</f>
        <v>47670</v>
      </c>
      <c r="H47" s="82">
        <f>'Own portfolio'!H47+'Managed portfolio'!H47</f>
        <v>0</v>
      </c>
      <c r="I47" s="82">
        <f>'Own portfolio'!I47+'Managed portfolio'!I47</f>
        <v>7573</v>
      </c>
      <c r="J47" s="82">
        <f>'Own portfolio'!J47+'Managed portfolio'!J47</f>
        <v>10058</v>
      </c>
      <c r="K47" s="82">
        <f>'Own portfolio'!K47+'Managed portfolio'!K47</f>
        <v>2729</v>
      </c>
      <c r="L47" s="82">
        <f>'Own portfolio'!L47+'Managed portfolio'!L47</f>
        <v>0</v>
      </c>
      <c r="M47" s="82">
        <f>'Own portfolio'!M47+'Managed portfolio'!M47</f>
        <v>0</v>
      </c>
      <c r="N47" s="82">
        <f>'Own portfolio'!N47+'Managed portfolio'!N47</f>
        <v>0</v>
      </c>
      <c r="O47" s="82">
        <f>'Own portfolio'!O47+'Managed portfolio'!O47</f>
        <v>0</v>
      </c>
      <c r="P47" s="82">
        <f>'Own portfolio'!P47+'Managed portfolio'!P47</f>
        <v>0</v>
      </c>
      <c r="Q47" s="82">
        <f>'Own portfolio'!Q47+'Managed portfolio'!Q47</f>
        <v>0</v>
      </c>
      <c r="R47" s="82">
        <f>'Own portfolio'!R47+'Managed portfolio'!R47</f>
        <v>0</v>
      </c>
      <c r="S47" s="82">
        <f>'Own portfolio'!S47+'Managed portfolio'!S47</f>
        <v>0</v>
      </c>
      <c r="T47" s="82">
        <f>'Own portfolio'!T47+'Managed portfolio'!T47</f>
        <v>0</v>
      </c>
      <c r="U47" s="82">
        <f>'Own portfolio'!U47+'Managed portfolio'!U47</f>
        <v>0</v>
      </c>
      <c r="V47" s="82">
        <f>'Own portfolio'!V47+'Managed portfolio'!V47</f>
        <v>116066</v>
      </c>
      <c r="W47" s="82">
        <f>'Own portfolio'!W47+'Managed portfolio'!W47</f>
        <v>0</v>
      </c>
      <c r="X47" s="82">
        <f>'Own portfolio'!X47+'Managed portfolio'!X47</f>
        <v>0</v>
      </c>
      <c r="Y47" s="82">
        <f>'Own portfolio'!Y47+'Managed portfolio'!Y47</f>
        <v>0</v>
      </c>
    </row>
    <row r="48" spans="1:25" ht="17.25" thickBot="1">
      <c r="A48" s="43" t="s">
        <v>72</v>
      </c>
      <c r="B48" s="54" t="s">
        <v>3</v>
      </c>
      <c r="C48" s="180">
        <f>SUM(C43:C47)</f>
        <v>5387533</v>
      </c>
      <c r="D48" s="75">
        <f aca="true" t="shared" si="11" ref="D48:Y48">SUM(D43:D47)</f>
        <v>555268</v>
      </c>
      <c r="E48" s="75">
        <f>SUM(E43:E47)</f>
        <v>0</v>
      </c>
      <c r="F48" s="30">
        <f>SUM(F43:F47)</f>
        <v>66588</v>
      </c>
      <c r="G48" s="30">
        <f>SUM(G43:G47)</f>
        <v>76037</v>
      </c>
      <c r="H48" s="75">
        <f t="shared" si="11"/>
        <v>0</v>
      </c>
      <c r="I48" s="18">
        <f t="shared" si="11"/>
        <v>39099</v>
      </c>
      <c r="J48" s="194">
        <f t="shared" si="11"/>
        <v>1618094</v>
      </c>
      <c r="K48" s="18">
        <f t="shared" si="11"/>
        <v>1709876</v>
      </c>
      <c r="L48" s="18">
        <f t="shared" si="11"/>
        <v>595196</v>
      </c>
      <c r="M48" s="18">
        <f t="shared" si="11"/>
        <v>33630</v>
      </c>
      <c r="N48" s="167">
        <f t="shared" si="11"/>
        <v>253787</v>
      </c>
      <c r="O48" s="167">
        <f t="shared" si="11"/>
        <v>29026</v>
      </c>
      <c r="P48" s="167">
        <f>SUM(P43:P47)</f>
        <v>14930</v>
      </c>
      <c r="Q48" s="18">
        <f t="shared" si="11"/>
        <v>120086</v>
      </c>
      <c r="R48" s="224">
        <f>SUM(R43:R47)</f>
        <v>0</v>
      </c>
      <c r="S48" s="18">
        <f t="shared" si="11"/>
        <v>62060</v>
      </c>
      <c r="T48" s="18">
        <f t="shared" si="11"/>
        <v>8534</v>
      </c>
      <c r="U48" s="18">
        <f t="shared" si="11"/>
        <v>0</v>
      </c>
      <c r="V48" s="18">
        <f t="shared" si="11"/>
        <v>205322</v>
      </c>
      <c r="W48" s="18">
        <f t="shared" si="11"/>
        <v>0</v>
      </c>
      <c r="X48" s="18">
        <f t="shared" si="11"/>
        <v>0</v>
      </c>
      <c r="Y48" s="167">
        <f t="shared" si="11"/>
        <v>0</v>
      </c>
    </row>
    <row r="49" spans="1:25" ht="17.25" thickBot="1">
      <c r="A49" s="29" t="s">
        <v>44</v>
      </c>
      <c r="B49" s="51" t="s">
        <v>30</v>
      </c>
      <c r="C49" s="144"/>
      <c r="D49" s="74"/>
      <c r="E49" s="74"/>
      <c r="F49" s="27"/>
      <c r="G49" s="27"/>
      <c r="H49" s="74"/>
      <c r="I49" s="26"/>
      <c r="J49" s="26"/>
      <c r="K49" s="159"/>
      <c r="L49" s="159"/>
      <c r="M49" s="159"/>
      <c r="N49" s="27"/>
      <c r="O49" s="27"/>
      <c r="P49" s="27"/>
      <c r="Q49" s="159"/>
      <c r="R49" s="159"/>
      <c r="S49" s="159"/>
      <c r="T49" s="159"/>
      <c r="U49" s="159"/>
      <c r="V49" s="159"/>
      <c r="W49" s="159"/>
      <c r="X49" s="159"/>
      <c r="Y49" s="27"/>
    </row>
    <row r="50" spans="1:25" ht="15.75">
      <c r="A50" s="43" t="s">
        <v>65</v>
      </c>
      <c r="B50" s="187" t="s">
        <v>14</v>
      </c>
      <c r="C50" s="148">
        <f aca="true" t="shared" si="12" ref="C50:E53">C43/C$13%</f>
        <v>0.39436121728738166</v>
      </c>
      <c r="D50" s="148">
        <f t="shared" si="12"/>
        <v>3.5165290804779974</v>
      </c>
      <c r="E50" s="148">
        <f t="shared" si="12"/>
        <v>0</v>
      </c>
      <c r="F50" s="148">
        <f aca="true" t="shared" si="13" ref="F50:Y53">F43/F$13%</f>
        <v>0</v>
      </c>
      <c r="G50" s="148">
        <f t="shared" si="13"/>
        <v>0</v>
      </c>
      <c r="H50" s="148">
        <f t="shared" si="13"/>
        <v>0</v>
      </c>
      <c r="I50" s="148">
        <f aca="true" t="shared" si="14" ref="I50:J53">I36/I$13%</f>
        <v>0</v>
      </c>
      <c r="J50" s="148">
        <f t="shared" si="14"/>
        <v>2.0204363260737463</v>
      </c>
      <c r="K50" s="160">
        <f t="shared" si="13"/>
        <v>0.7229707574975449</v>
      </c>
      <c r="L50" s="160">
        <f t="shared" si="13"/>
        <v>0.7139742856598499</v>
      </c>
      <c r="M50" s="160">
        <f t="shared" si="13"/>
        <v>0.1838732397677522</v>
      </c>
      <c r="N50" s="179">
        <f t="shared" si="13"/>
        <v>0.3881658325446512</v>
      </c>
      <c r="O50" s="179">
        <f t="shared" si="13"/>
        <v>0.14263335461339624</v>
      </c>
      <c r="P50" s="179">
        <f>P43/P$13%</f>
        <v>0</v>
      </c>
      <c r="Q50" s="160">
        <f t="shared" si="13"/>
        <v>0.2894638373671467</v>
      </c>
      <c r="R50" s="160">
        <f t="shared" si="13"/>
        <v>0</v>
      </c>
      <c r="S50" s="160">
        <f t="shared" si="13"/>
        <v>0.01806386090664817</v>
      </c>
      <c r="T50" s="160">
        <f t="shared" si="13"/>
        <v>0.07404573708175634</v>
      </c>
      <c r="U50" s="160">
        <f>U43/U$13%</f>
        <v>0</v>
      </c>
      <c r="V50" s="160">
        <f t="shared" si="13"/>
        <v>0.24905933395370092</v>
      </c>
      <c r="W50" s="160">
        <f t="shared" si="13"/>
        <v>0</v>
      </c>
      <c r="X50" s="160">
        <f t="shared" si="13"/>
        <v>0</v>
      </c>
      <c r="Y50" s="179">
        <f t="shared" si="13"/>
        <v>0</v>
      </c>
    </row>
    <row r="51" spans="1:25" ht="15.75">
      <c r="A51" s="43" t="s">
        <v>66</v>
      </c>
      <c r="B51" s="187" t="s">
        <v>15</v>
      </c>
      <c r="C51" s="148">
        <f t="shared" si="12"/>
        <v>0.36612812708787135</v>
      </c>
      <c r="D51" s="148">
        <f t="shared" si="12"/>
        <v>1.8781036274423109</v>
      </c>
      <c r="E51" s="148">
        <f t="shared" si="12"/>
        <v>0</v>
      </c>
      <c r="F51" s="148">
        <f>F44/F$13%</f>
        <v>0</v>
      </c>
      <c r="G51" s="148">
        <f t="shared" si="13"/>
        <v>0</v>
      </c>
      <c r="H51" s="148">
        <f>H44/H$13%</f>
        <v>0</v>
      </c>
      <c r="I51" s="148">
        <f t="shared" si="14"/>
        <v>11.11025857438809</v>
      </c>
      <c r="J51" s="148">
        <f t="shared" si="14"/>
        <v>1.5805919261923826</v>
      </c>
      <c r="K51" s="160">
        <f>K44/K$13%</f>
        <v>1.6621849459832074</v>
      </c>
      <c r="L51" s="160">
        <f t="shared" si="13"/>
        <v>3.688936173620256</v>
      </c>
      <c r="M51" s="160">
        <f aca="true" t="shared" si="15" ref="M51:N53">M44/M$13%</f>
        <v>0</v>
      </c>
      <c r="N51" s="179">
        <f t="shared" si="15"/>
        <v>0.049810129832149504</v>
      </c>
      <c r="O51" s="179">
        <f t="shared" si="13"/>
        <v>0.09930516995959796</v>
      </c>
      <c r="P51" s="179">
        <f>P44/P$13%</f>
        <v>0</v>
      </c>
      <c r="Q51" s="160">
        <f>Q44/Q$13%</f>
        <v>0.08258971687832786</v>
      </c>
      <c r="R51" s="160">
        <f t="shared" si="13"/>
        <v>0</v>
      </c>
      <c r="S51" s="160">
        <f t="shared" si="13"/>
        <v>0.13613775643292728</v>
      </c>
      <c r="T51" s="160">
        <f>T44/T$13%</f>
        <v>0</v>
      </c>
      <c r="U51" s="160">
        <f>U44/U$13%</f>
        <v>0</v>
      </c>
      <c r="V51" s="160">
        <f>V44/V$13%</f>
        <v>0.3658967376984137</v>
      </c>
      <c r="W51" s="160">
        <f t="shared" si="13"/>
        <v>0</v>
      </c>
      <c r="X51" s="160">
        <f t="shared" si="13"/>
        <v>0</v>
      </c>
      <c r="Y51" s="179">
        <f t="shared" si="13"/>
        <v>0</v>
      </c>
    </row>
    <row r="52" spans="1:25" ht="15.75">
      <c r="A52" s="43" t="s">
        <v>67</v>
      </c>
      <c r="B52" s="187" t="s">
        <v>16</v>
      </c>
      <c r="C52" s="148">
        <f t="shared" si="12"/>
        <v>0.27964263580750987</v>
      </c>
      <c r="D52" s="148">
        <f t="shared" si="12"/>
        <v>1.6316133721332724</v>
      </c>
      <c r="E52" s="148">
        <f t="shared" si="12"/>
        <v>0</v>
      </c>
      <c r="F52" s="148">
        <f>F45/F$13%</f>
        <v>0</v>
      </c>
      <c r="G52" s="148">
        <f t="shared" si="13"/>
        <v>0</v>
      </c>
      <c r="H52" s="148">
        <f>H45/H$13%</f>
        <v>0</v>
      </c>
      <c r="I52" s="148">
        <f t="shared" si="14"/>
        <v>5.601166270237091</v>
      </c>
      <c r="J52" s="148">
        <f t="shared" si="14"/>
        <v>1.8572310451520309</v>
      </c>
      <c r="K52" s="160">
        <f>K45/K$13%</f>
        <v>1.970807136816604</v>
      </c>
      <c r="L52" s="160">
        <f t="shared" si="13"/>
        <v>1.4059138619583447</v>
      </c>
      <c r="M52" s="160">
        <f t="shared" si="15"/>
        <v>0</v>
      </c>
      <c r="N52" s="179">
        <f t="shared" si="15"/>
        <v>0.12013989582879911</v>
      </c>
      <c r="O52" s="179">
        <f t="shared" si="13"/>
        <v>0.22576095023591222</v>
      </c>
      <c r="P52" s="179">
        <f>P45/P$13%</f>
        <v>0</v>
      </c>
      <c r="Q52" s="160">
        <f>Q45/Q$13%</f>
        <v>0.06810704759858092</v>
      </c>
      <c r="R52" s="160">
        <f t="shared" si="13"/>
        <v>0</v>
      </c>
      <c r="S52" s="160">
        <f t="shared" si="13"/>
        <v>0.026274706773306428</v>
      </c>
      <c r="T52" s="160">
        <f>T45/T$13%</f>
        <v>0</v>
      </c>
      <c r="U52" s="160">
        <f>U45/U$13%</f>
        <v>0</v>
      </c>
      <c r="V52" s="160">
        <f>V45/V$13%</f>
        <v>0.13300390613976903</v>
      </c>
      <c r="W52" s="160">
        <f t="shared" si="13"/>
        <v>0</v>
      </c>
      <c r="X52" s="160">
        <f t="shared" si="13"/>
        <v>0</v>
      </c>
      <c r="Y52" s="179">
        <f t="shared" si="13"/>
        <v>0</v>
      </c>
    </row>
    <row r="53" spans="1:25" ht="15.75">
      <c r="A53" s="43" t="s">
        <v>68</v>
      </c>
      <c r="B53" s="207" t="s">
        <v>154</v>
      </c>
      <c r="C53" s="148">
        <f t="shared" si="12"/>
        <v>1.0301652099389884</v>
      </c>
      <c r="D53" s="148">
        <f t="shared" si="12"/>
        <v>2.4971353261408344</v>
      </c>
      <c r="E53" s="148">
        <f t="shared" si="12"/>
        <v>0</v>
      </c>
      <c r="F53" s="148">
        <f>F46/F$13%</f>
        <v>0</v>
      </c>
      <c r="G53" s="148">
        <f t="shared" si="13"/>
        <v>0.201077099000505</v>
      </c>
      <c r="H53" s="148">
        <f>H46/H$13%</f>
        <v>0</v>
      </c>
      <c r="I53" s="148">
        <f t="shared" si="14"/>
        <v>63.91979334509834</v>
      </c>
      <c r="J53" s="148">
        <f t="shared" si="14"/>
        <v>10.545109928920159</v>
      </c>
      <c r="K53" s="160">
        <f>K46/K$13%</f>
        <v>8.503146971639103</v>
      </c>
      <c r="L53" s="160">
        <f t="shared" si="13"/>
        <v>2.408575975153242</v>
      </c>
      <c r="M53" s="160">
        <f t="shared" si="15"/>
        <v>0</v>
      </c>
      <c r="N53" s="179">
        <f t="shared" si="15"/>
        <v>1.0956208529026845</v>
      </c>
      <c r="O53" s="179">
        <f t="shared" si="13"/>
        <v>0</v>
      </c>
      <c r="P53" s="179">
        <f>P46/P$13%</f>
        <v>0.17861075763142278</v>
      </c>
      <c r="Q53" s="160">
        <f>Q46/Q$13%</f>
        <v>0.2711546632388449</v>
      </c>
      <c r="R53" s="160">
        <f t="shared" si="13"/>
        <v>0</v>
      </c>
      <c r="S53" s="160">
        <f t="shared" si="13"/>
        <v>0.05931901446820592</v>
      </c>
      <c r="T53" s="160">
        <f>T46/T$13%</f>
        <v>0</v>
      </c>
      <c r="U53" s="160">
        <f>U46/U$13%</f>
        <v>0</v>
      </c>
      <c r="V53" s="160">
        <f>V46/V$13%</f>
        <v>0.7693453195510642</v>
      </c>
      <c r="W53" s="160">
        <f t="shared" si="13"/>
        <v>0</v>
      </c>
      <c r="X53" s="160">
        <f t="shared" si="13"/>
        <v>0</v>
      </c>
      <c r="Y53" s="179">
        <f t="shared" si="13"/>
        <v>0</v>
      </c>
    </row>
    <row r="54" spans="1:25" ht="16.5" thickBot="1">
      <c r="A54" s="43" t="s">
        <v>69</v>
      </c>
      <c r="B54" s="207" t="s">
        <v>155</v>
      </c>
      <c r="C54" s="148">
        <f>C47/C$13%</f>
        <v>0.1178162406750335</v>
      </c>
      <c r="D54" s="79">
        <f>(D48-D44-D45-D46)/D13%</f>
        <v>4.243907941280232</v>
      </c>
      <c r="E54" s="79">
        <f>(E48-E44-E45-E46)/E13%</f>
        <v>0</v>
      </c>
      <c r="F54" s="143">
        <f>(F48-F44-F45-F46)/F13%</f>
        <v>0.6025262342951874</v>
      </c>
      <c r="G54" s="143">
        <f>(G48-G44-G45-G46)/G13%</f>
        <v>0.3379047946329916</v>
      </c>
      <c r="H54" s="79">
        <f>(H48-H44-H45-H46)/H13%</f>
        <v>0</v>
      </c>
      <c r="I54" s="19">
        <f>(I41-I37-I38-I39)/I13%</f>
        <v>19.368781810276477</v>
      </c>
      <c r="J54" s="142">
        <f>(J41-J37-J38-J39)/J13%</f>
        <v>2.2463922408036803</v>
      </c>
      <c r="K54" s="11">
        <f aca="true" t="shared" si="16" ref="K54:Y54">(K48-K44-K45-K46)/K13%</f>
        <v>0.7435269900169323</v>
      </c>
      <c r="L54" s="11">
        <f t="shared" si="16"/>
        <v>0.7139742856598499</v>
      </c>
      <c r="M54" s="11">
        <f t="shared" si="16"/>
        <v>0.1838732397677522</v>
      </c>
      <c r="N54" s="143">
        <f t="shared" si="16"/>
        <v>0.3881658325446512</v>
      </c>
      <c r="O54" s="143">
        <f t="shared" si="16"/>
        <v>0.14263335461339624</v>
      </c>
      <c r="P54" s="143">
        <f t="shared" si="16"/>
        <v>0</v>
      </c>
      <c r="Q54" s="11">
        <f t="shared" si="16"/>
        <v>0.2894638373671467</v>
      </c>
      <c r="R54" s="11">
        <f t="shared" si="16"/>
        <v>0</v>
      </c>
      <c r="S54" s="11">
        <f t="shared" si="16"/>
        <v>0.01806386090664817</v>
      </c>
      <c r="T54" s="11">
        <f t="shared" si="16"/>
        <v>0.07404573708175634</v>
      </c>
      <c r="U54" s="11">
        <f t="shared" si="16"/>
        <v>0</v>
      </c>
      <c r="V54" s="11">
        <f t="shared" si="16"/>
        <v>2.222120603127836</v>
      </c>
      <c r="W54" s="11">
        <f t="shared" si="16"/>
        <v>0</v>
      </c>
      <c r="X54" s="11">
        <f t="shared" si="16"/>
        <v>0</v>
      </c>
      <c r="Y54" s="143">
        <f t="shared" si="16"/>
        <v>0</v>
      </c>
    </row>
    <row r="55" spans="1:25" ht="17.25" thickBot="1">
      <c r="A55" s="23">
        <v>6</v>
      </c>
      <c r="B55" s="51" t="s">
        <v>40</v>
      </c>
      <c r="C55" s="144"/>
      <c r="D55" s="74"/>
      <c r="E55" s="74"/>
      <c r="F55" s="27"/>
      <c r="G55" s="27"/>
      <c r="H55" s="74"/>
      <c r="I55" s="26"/>
      <c r="J55" s="26"/>
      <c r="K55" s="159"/>
      <c r="L55" s="159"/>
      <c r="M55" s="159"/>
      <c r="N55" s="27"/>
      <c r="O55" s="27"/>
      <c r="P55" s="27"/>
      <c r="Q55" s="159"/>
      <c r="R55" s="159"/>
      <c r="S55" s="159"/>
      <c r="T55" s="159"/>
      <c r="U55" s="159"/>
      <c r="V55" s="159"/>
      <c r="W55" s="159"/>
      <c r="X55" s="159"/>
      <c r="Y55" s="27"/>
    </row>
    <row r="56" spans="1:25" ht="15.75">
      <c r="A56" s="42" t="s">
        <v>73</v>
      </c>
      <c r="B56" s="52" t="s">
        <v>32</v>
      </c>
      <c r="C56" s="140">
        <f>SUM(D56:Y56)</f>
        <v>3427</v>
      </c>
      <c r="D56" s="184">
        <f>'Own portfolio'!D56+'Managed portfolio'!D56</f>
        <v>51</v>
      </c>
      <c r="E56" s="184">
        <f>'Own portfolio'!E56+'Managed portfolio'!E56</f>
        <v>336</v>
      </c>
      <c r="F56" s="184">
        <f>'Own portfolio'!F56+'Managed portfolio'!F56</f>
        <v>208</v>
      </c>
      <c r="G56" s="184">
        <f>'Own portfolio'!G56+'Managed portfolio'!G56</f>
        <v>308</v>
      </c>
      <c r="H56" s="184">
        <f>'Own portfolio'!H56+'Managed portfolio'!H56</f>
        <v>179</v>
      </c>
      <c r="I56" s="184">
        <f>'Own portfolio'!I56+'Managed portfolio'!I56</f>
        <v>0</v>
      </c>
      <c r="J56" s="184">
        <f>'Own portfolio'!J56+'Managed portfolio'!J56</f>
        <v>0</v>
      </c>
      <c r="K56" s="184">
        <f>'Own portfolio'!K56+'Managed portfolio'!K56</f>
        <v>116</v>
      </c>
      <c r="L56" s="184">
        <f>'Own portfolio'!L56+'Managed portfolio'!L56</f>
        <v>80</v>
      </c>
      <c r="M56" s="184">
        <f>'Own portfolio'!M56+'Managed portfolio'!M56</f>
        <v>241</v>
      </c>
      <c r="N56" s="184">
        <f>'Own portfolio'!N56+'Managed portfolio'!N56</f>
        <v>190</v>
      </c>
      <c r="O56" s="184">
        <f>'Own portfolio'!O56+'Managed portfolio'!O56</f>
        <v>68</v>
      </c>
      <c r="P56" s="184">
        <f>'Own portfolio'!P56+'Managed portfolio'!P56</f>
        <v>125</v>
      </c>
      <c r="Q56" s="184">
        <f>'Own portfolio'!Q56+'Managed portfolio'!Q56</f>
        <v>168</v>
      </c>
      <c r="R56" s="184">
        <f>'Own portfolio'!R56+'Managed portfolio'!R56</f>
        <v>304</v>
      </c>
      <c r="S56" s="184">
        <f>'Own portfolio'!S56+'Managed portfolio'!S56</f>
        <v>247</v>
      </c>
      <c r="T56" s="184">
        <f>'Own portfolio'!T56+'Managed portfolio'!T56</f>
        <v>149</v>
      </c>
      <c r="U56" s="184">
        <f>'Own portfolio'!U56+'Managed portfolio'!U56</f>
        <v>137</v>
      </c>
      <c r="V56" s="184">
        <f>'Own portfolio'!V56+'Managed portfolio'!V56</f>
        <v>83</v>
      </c>
      <c r="W56" s="184">
        <f>'Own portfolio'!W56+'Managed portfolio'!W56</f>
        <v>127</v>
      </c>
      <c r="X56" s="184">
        <f>'Own portfolio'!X56+'Managed portfolio'!X56</f>
        <v>180</v>
      </c>
      <c r="Y56" s="184">
        <f>'Own portfolio'!Y56+'Managed portfolio'!Y56</f>
        <v>130</v>
      </c>
    </row>
    <row r="57" spans="1:25" ht="16.5" thickBot="1">
      <c r="A57" s="42" t="s">
        <v>74</v>
      </c>
      <c r="B57" s="55" t="s">
        <v>19</v>
      </c>
      <c r="C57" s="140">
        <f>SUM(D57:Y57)</f>
        <v>66129000</v>
      </c>
      <c r="D57" s="184">
        <f>'Own portfolio'!D57+'Managed portfolio'!D57</f>
        <v>1055000</v>
      </c>
      <c r="E57" s="184">
        <f>'Own portfolio'!E57+'Managed portfolio'!E57</f>
        <v>6807000</v>
      </c>
      <c r="F57" s="184">
        <f>'Own portfolio'!F57+'Managed portfolio'!F57</f>
        <v>3380000</v>
      </c>
      <c r="G57" s="184">
        <f>'Own portfolio'!G57+'Managed portfolio'!G57</f>
        <v>4212000</v>
      </c>
      <c r="H57" s="184">
        <f>'Own portfolio'!H57+'Managed portfolio'!H57</f>
        <v>3847000</v>
      </c>
      <c r="I57" s="184">
        <f>'Own portfolio'!I57+'Managed portfolio'!I57</f>
        <v>0</v>
      </c>
      <c r="J57" s="184">
        <f>'Own portfolio'!J57+'Managed portfolio'!J57</f>
        <v>0</v>
      </c>
      <c r="K57" s="184">
        <f>'Own portfolio'!K57+'Managed portfolio'!K57</f>
        <v>2505000</v>
      </c>
      <c r="L57" s="184">
        <f>'Own portfolio'!L57+'Managed portfolio'!L57</f>
        <v>1325000</v>
      </c>
      <c r="M57" s="184">
        <f>'Own portfolio'!M57+'Managed portfolio'!M57</f>
        <v>4875000</v>
      </c>
      <c r="N57" s="184">
        <f>'Own portfolio'!N57+'Managed portfolio'!N57</f>
        <v>4249000</v>
      </c>
      <c r="O57" s="184">
        <f>'Own portfolio'!O57+'Managed portfolio'!O57</f>
        <v>1340000</v>
      </c>
      <c r="P57" s="184">
        <f>'Own portfolio'!P57+'Managed portfolio'!P57</f>
        <v>2715000</v>
      </c>
      <c r="Q57" s="184">
        <f>'Own portfolio'!Q57+'Managed portfolio'!Q57</f>
        <v>4147000</v>
      </c>
      <c r="R57" s="184">
        <f>'Own portfolio'!R57+'Managed portfolio'!R57</f>
        <v>6997000</v>
      </c>
      <c r="S57" s="184">
        <f>'Own portfolio'!S57+'Managed portfolio'!S57</f>
        <v>6480000</v>
      </c>
      <c r="T57" s="184">
        <f>'Own portfolio'!T57+'Managed portfolio'!T57</f>
        <v>2400000</v>
      </c>
      <c r="U57" s="184">
        <f>'Own portfolio'!U57+'Managed portfolio'!U57</f>
        <v>2079000</v>
      </c>
      <c r="V57" s="184">
        <f>'Own portfolio'!V57+'Managed portfolio'!V57</f>
        <v>1345000</v>
      </c>
      <c r="W57" s="184">
        <f>'Own portfolio'!W57+'Managed portfolio'!W57</f>
        <v>2088000</v>
      </c>
      <c r="X57" s="184">
        <f>'Own portfolio'!X57+'Managed portfolio'!X57</f>
        <v>2843000</v>
      </c>
      <c r="Y57" s="184">
        <f>'Own portfolio'!Y57+'Managed portfolio'!Y57</f>
        <v>1440000</v>
      </c>
    </row>
    <row r="58" spans="1:25" ht="17.25" thickBot="1">
      <c r="A58" s="23">
        <v>7</v>
      </c>
      <c r="B58" s="17" t="s">
        <v>45</v>
      </c>
      <c r="C58" s="144"/>
      <c r="D58" s="74"/>
      <c r="E58" s="74"/>
      <c r="F58" s="27"/>
      <c r="G58" s="27"/>
      <c r="H58" s="74"/>
      <c r="I58" s="26"/>
      <c r="J58" s="26"/>
      <c r="K58" s="159"/>
      <c r="L58" s="159"/>
      <c r="M58" s="159"/>
      <c r="N58" s="27"/>
      <c r="O58" s="27"/>
      <c r="P58" s="27"/>
      <c r="Q58" s="159"/>
      <c r="R58" s="159"/>
      <c r="S58" s="159"/>
      <c r="T58" s="159"/>
      <c r="U58" s="159"/>
      <c r="V58" s="159"/>
      <c r="W58" s="159"/>
      <c r="X58" s="159"/>
      <c r="Y58" s="27"/>
    </row>
    <row r="59" spans="1:25" ht="15.75">
      <c r="A59" s="43">
        <v>7.1</v>
      </c>
      <c r="B59" s="186" t="s">
        <v>48</v>
      </c>
      <c r="C59" s="124">
        <f aca="true" t="shared" si="17" ref="C59:C70">SUM(D59:Y59)</f>
        <v>93925441</v>
      </c>
      <c r="D59" s="125">
        <f>'Own portfolio'!D59+'Managed portfolio'!D59</f>
        <v>1369661</v>
      </c>
      <c r="E59" s="125">
        <f>'Own portfolio'!E59+'Managed portfolio'!E59</f>
        <v>19080942</v>
      </c>
      <c r="F59" s="125">
        <f>'Own portfolio'!F59+'Managed portfolio'!F59</f>
        <v>10857082</v>
      </c>
      <c r="G59" s="125">
        <f>'Own portfolio'!G59+'Managed portfolio'!G59</f>
        <v>13638228</v>
      </c>
      <c r="H59" s="125">
        <f>'Own portfolio'!H59+'Managed portfolio'!H59</f>
        <v>605259</v>
      </c>
      <c r="I59" s="125">
        <f>'Own portfolio'!I59+'Managed portfolio'!I59</f>
        <v>39099</v>
      </c>
      <c r="J59" s="125">
        <f>'Own portfolio'!J59+'Managed portfolio'!J59</f>
        <v>3519858</v>
      </c>
      <c r="K59" s="125">
        <f>'Own portfolio'!K59+'Managed portfolio'!K59</f>
        <v>2193657</v>
      </c>
      <c r="L59" s="125">
        <f>'Own portfolio'!L59+'Managed portfolio'!L59</f>
        <v>1547429</v>
      </c>
      <c r="M59" s="125">
        <f>'Own portfolio'!M59+'Managed portfolio'!M59</f>
        <v>4456522</v>
      </c>
      <c r="N59" s="125">
        <f>'Own portfolio'!N59+'Managed portfolio'!N59</f>
        <v>3421279</v>
      </c>
      <c r="O59" s="125">
        <f>'Own portfolio'!O59+'Managed portfolio'!O59</f>
        <v>2599017</v>
      </c>
      <c r="P59" s="125">
        <f>'Own portfolio'!P59+'Managed portfolio'!P59</f>
        <v>909436</v>
      </c>
      <c r="Q59" s="125">
        <f>'Own portfolio'!Q59+'Managed portfolio'!Q59</f>
        <v>989154</v>
      </c>
      <c r="R59" s="125">
        <f>'Own portfolio'!R59+'Managed portfolio'!R59</f>
        <v>2774767</v>
      </c>
      <c r="S59" s="125">
        <f>'Own portfolio'!S59+'Managed portfolio'!S59</f>
        <v>793802</v>
      </c>
      <c r="T59" s="125">
        <f>'Own portfolio'!T59+'Managed portfolio'!T59</f>
        <v>6208906</v>
      </c>
      <c r="U59" s="125">
        <f>'Own portfolio'!U59+'Managed portfolio'!U59</f>
        <v>1656171</v>
      </c>
      <c r="V59" s="125">
        <f>'Own portfolio'!V59+'Managed portfolio'!V59</f>
        <v>3711967</v>
      </c>
      <c r="W59" s="125">
        <f>'Own portfolio'!W59+'Managed portfolio'!W59</f>
        <v>5099575</v>
      </c>
      <c r="X59" s="125">
        <f>'Own portfolio'!X59+'Managed portfolio'!X59</f>
        <v>3164391</v>
      </c>
      <c r="Y59" s="125">
        <f>'Own portfolio'!Y59+'Managed portfolio'!Y59</f>
        <v>5289239</v>
      </c>
    </row>
    <row r="60" spans="1:25" ht="15.75">
      <c r="A60" s="43">
        <v>7.2</v>
      </c>
      <c r="B60" s="187" t="s">
        <v>49</v>
      </c>
      <c r="C60" s="124">
        <f t="shared" si="17"/>
        <v>152292736</v>
      </c>
      <c r="D60" s="125">
        <f>'Own portfolio'!D60+'Managed portfolio'!D60</f>
        <v>4047186</v>
      </c>
      <c r="E60" s="125">
        <f>'Own portfolio'!E60+'Managed portfolio'!E60</f>
        <v>1433956</v>
      </c>
      <c r="F60" s="125">
        <f>'Own portfolio'!F60+'Managed portfolio'!F60</f>
        <v>194387</v>
      </c>
      <c r="G60" s="125">
        <f>'Own portfolio'!G60+'Managed portfolio'!G60</f>
        <v>469296</v>
      </c>
      <c r="H60" s="125">
        <f>'Own portfolio'!H60+'Managed portfolio'!H60</f>
        <v>13585763</v>
      </c>
      <c r="I60" s="125">
        <f>'Own portfolio'!I60+'Managed portfolio'!I60</f>
        <v>0</v>
      </c>
      <c r="J60" s="125">
        <f>'Own portfolio'!J60+'Managed portfolio'!J60</f>
        <v>209188</v>
      </c>
      <c r="K60" s="125">
        <f>'Own portfolio'!K60+'Managed portfolio'!K60</f>
        <v>11082122</v>
      </c>
      <c r="L60" s="125">
        <f>'Own portfolio'!L60+'Managed portfolio'!L60</f>
        <v>5695689</v>
      </c>
      <c r="M60" s="125">
        <f>'Own portfolio'!M60+'Managed portfolio'!M60</f>
        <v>13833252</v>
      </c>
      <c r="N60" s="125">
        <f>'Own portfolio'!N60+'Managed portfolio'!N60</f>
        <v>11924997</v>
      </c>
      <c r="O60" s="125">
        <f>'Own portfolio'!O60+'Managed portfolio'!O60</f>
        <v>3607105</v>
      </c>
      <c r="P60" s="125">
        <f>'Own portfolio'!P60+'Managed portfolio'!P60</f>
        <v>7449523</v>
      </c>
      <c r="Q60" s="125">
        <f>'Own portfolio'!Q60+'Managed portfolio'!Q60</f>
        <v>15893093</v>
      </c>
      <c r="R60" s="125">
        <f>'Own portfolio'!R60+'Managed portfolio'!R60</f>
        <v>12673652</v>
      </c>
      <c r="S60" s="125">
        <f>'Own portfolio'!S60+'Managed portfolio'!S60</f>
        <v>25086601</v>
      </c>
      <c r="T60" s="125">
        <f>'Own portfolio'!T60+'Managed portfolio'!T60</f>
        <v>5316403</v>
      </c>
      <c r="U60" s="125">
        <f>'Own portfolio'!U60+'Managed portfolio'!U60</f>
        <v>6582700</v>
      </c>
      <c r="V60" s="125">
        <f>'Own portfolio'!V60+'Managed portfolio'!V60</f>
        <v>2170567</v>
      </c>
      <c r="W60" s="125">
        <f>'Own portfolio'!W60+'Managed portfolio'!W60</f>
        <v>2730951</v>
      </c>
      <c r="X60" s="125">
        <f>'Own portfolio'!X60+'Managed portfolio'!X60</f>
        <v>6426537</v>
      </c>
      <c r="Y60" s="125">
        <f>'Own portfolio'!Y60+'Managed portfolio'!Y60</f>
        <v>1879768</v>
      </c>
    </row>
    <row r="61" spans="1:25" ht="15.75">
      <c r="A61" s="43">
        <v>7.3</v>
      </c>
      <c r="B61" s="170" t="s">
        <v>46</v>
      </c>
      <c r="C61" s="140">
        <f t="shared" si="17"/>
        <v>10716</v>
      </c>
      <c r="D61" s="125">
        <f>'Own portfolio'!D61+'Managed portfolio'!D61</f>
        <v>210</v>
      </c>
      <c r="E61" s="125">
        <f>'Own portfolio'!E61+'Managed portfolio'!E61</f>
        <v>1697</v>
      </c>
      <c r="F61" s="125">
        <f>'Own portfolio'!F61+'Managed portfolio'!F61</f>
        <v>1153</v>
      </c>
      <c r="G61" s="125">
        <f>'Own portfolio'!G61+'Managed portfolio'!G61</f>
        <v>1640</v>
      </c>
      <c r="H61" s="125">
        <f>'Own portfolio'!H61+'Managed portfolio'!H61</f>
        <v>68</v>
      </c>
      <c r="I61" s="125">
        <f>'Own portfolio'!I61+'Managed portfolio'!I61</f>
        <v>18</v>
      </c>
      <c r="J61" s="125">
        <f>'Own portfolio'!J61+'Managed portfolio'!J61</f>
        <v>461</v>
      </c>
      <c r="K61" s="125">
        <f>'Own portfolio'!K61+'Managed portfolio'!K61</f>
        <v>294</v>
      </c>
      <c r="L61" s="125">
        <f>'Own portfolio'!L61+'Managed portfolio'!L61</f>
        <v>197</v>
      </c>
      <c r="M61" s="125">
        <f>'Own portfolio'!M61+'Managed portfolio'!M61</f>
        <v>380</v>
      </c>
      <c r="N61" s="125">
        <f>'Own portfolio'!N61+'Managed portfolio'!N61</f>
        <v>429</v>
      </c>
      <c r="O61" s="125">
        <f>'Own portfolio'!O61+'Managed portfolio'!O61</f>
        <v>195</v>
      </c>
      <c r="P61" s="125">
        <f>'Own portfolio'!P61+'Managed portfolio'!P61</f>
        <v>86</v>
      </c>
      <c r="Q61" s="125">
        <f>'Own portfolio'!Q61+'Managed portfolio'!Q61</f>
        <v>99</v>
      </c>
      <c r="R61" s="125">
        <f>'Own portfolio'!R61+'Managed portfolio'!R61</f>
        <v>248</v>
      </c>
      <c r="S61" s="125">
        <f>'Own portfolio'!S61+'Managed portfolio'!S61</f>
        <v>79</v>
      </c>
      <c r="T61" s="125">
        <f>'Own portfolio'!T61+'Managed portfolio'!T61</f>
        <v>810</v>
      </c>
      <c r="U61" s="125">
        <f>'Own portfolio'!U61+'Managed portfolio'!U61</f>
        <v>340</v>
      </c>
      <c r="V61" s="125">
        <f>'Own portfolio'!V61+'Managed portfolio'!V61</f>
        <v>531</v>
      </c>
      <c r="W61" s="125">
        <f>'Own portfolio'!W61+'Managed portfolio'!W61</f>
        <v>607</v>
      </c>
      <c r="X61" s="125">
        <f>'Own portfolio'!X61+'Managed portfolio'!X61</f>
        <v>471</v>
      </c>
      <c r="Y61" s="125">
        <f>'Own portfolio'!Y61+'Managed portfolio'!Y61</f>
        <v>703</v>
      </c>
    </row>
    <row r="62" spans="1:25" ht="15.75">
      <c r="A62" s="43">
        <v>7.4</v>
      </c>
      <c r="B62" s="170" t="s">
        <v>47</v>
      </c>
      <c r="C62" s="140">
        <f t="shared" si="17"/>
        <v>13024</v>
      </c>
      <c r="D62" s="125">
        <f>'Own portfolio'!D62+'Managed portfolio'!D62</f>
        <v>542</v>
      </c>
      <c r="E62" s="125">
        <f>'Own portfolio'!E62+'Managed portfolio'!E62</f>
        <v>105</v>
      </c>
      <c r="F62" s="125">
        <f>'Own portfolio'!F62+'Managed portfolio'!F62</f>
        <v>14</v>
      </c>
      <c r="G62" s="125">
        <f>'Own portfolio'!G62+'Managed portfolio'!G62</f>
        <v>46</v>
      </c>
      <c r="H62" s="125">
        <f>'Own portfolio'!H62+'Managed portfolio'!H62</f>
        <v>1091</v>
      </c>
      <c r="I62" s="125">
        <f>'Own portfolio'!I62+'Managed portfolio'!I62</f>
        <v>0</v>
      </c>
      <c r="J62" s="125">
        <f>'Own portfolio'!J62+'Managed portfolio'!J62</f>
        <v>30</v>
      </c>
      <c r="K62" s="125">
        <f>'Own portfolio'!K62+'Managed portfolio'!K62</f>
        <v>873</v>
      </c>
      <c r="L62" s="125">
        <f>'Own portfolio'!L62+'Managed portfolio'!L62</f>
        <v>510</v>
      </c>
      <c r="M62" s="125">
        <f>'Own portfolio'!M62+'Managed portfolio'!M62</f>
        <v>1175</v>
      </c>
      <c r="N62" s="125">
        <f>'Own portfolio'!N62+'Managed portfolio'!N62</f>
        <v>1036</v>
      </c>
      <c r="O62" s="125">
        <f>'Own portfolio'!O62+'Managed portfolio'!O62</f>
        <v>298</v>
      </c>
      <c r="P62" s="125">
        <f>'Own portfolio'!P62+'Managed portfolio'!P62</f>
        <v>566</v>
      </c>
      <c r="Q62" s="125">
        <f>'Own portfolio'!Q62+'Managed portfolio'!Q62</f>
        <v>1107</v>
      </c>
      <c r="R62" s="125">
        <f>'Own portfolio'!R62+'Managed portfolio'!R62</f>
        <v>891</v>
      </c>
      <c r="S62" s="125">
        <f>'Own portfolio'!S62+'Managed portfolio'!S62</f>
        <v>1715</v>
      </c>
      <c r="T62" s="125">
        <f>'Own portfolio'!T62+'Managed portfolio'!T62</f>
        <v>594</v>
      </c>
      <c r="U62" s="125">
        <f>'Own portfolio'!U62+'Managed portfolio'!U62</f>
        <v>716</v>
      </c>
      <c r="V62" s="125">
        <f>'Own portfolio'!V62+'Managed portfolio'!V62</f>
        <v>324</v>
      </c>
      <c r="W62" s="125">
        <f>'Own portfolio'!W62+'Managed portfolio'!W62</f>
        <v>309</v>
      </c>
      <c r="X62" s="125">
        <f>'Own portfolio'!X62+'Managed portfolio'!X62</f>
        <v>841</v>
      </c>
      <c r="Y62" s="125">
        <f>'Own portfolio'!Y62+'Managed portfolio'!Y62</f>
        <v>241</v>
      </c>
    </row>
    <row r="63" spans="1:25" ht="15.75">
      <c r="A63" s="43">
        <v>7.5</v>
      </c>
      <c r="B63" s="170" t="s">
        <v>138</v>
      </c>
      <c r="C63" s="140">
        <f t="shared" si="17"/>
        <v>23391</v>
      </c>
      <c r="D63" s="125">
        <f>'Own portfolio'!D63+'Managed portfolio'!D63</f>
        <v>752</v>
      </c>
      <c r="E63" s="125">
        <f>'Own portfolio'!E63+'Managed portfolio'!E63</f>
        <v>1762</v>
      </c>
      <c r="F63" s="125">
        <f>'Own portfolio'!F63+'Managed portfolio'!F63</f>
        <v>1133</v>
      </c>
      <c r="G63" s="125">
        <f>'Own portfolio'!G63+'Managed portfolio'!G63</f>
        <v>1686</v>
      </c>
      <c r="H63" s="125">
        <f>'Own portfolio'!H63+'Managed portfolio'!H63</f>
        <v>1146</v>
      </c>
      <c r="I63" s="125">
        <f>'Own portfolio'!I63+'Managed portfolio'!I63</f>
        <v>16</v>
      </c>
      <c r="J63" s="125">
        <f>'Own portfolio'!J63+'Managed portfolio'!J63</f>
        <v>491</v>
      </c>
      <c r="K63" s="125">
        <f>'Own portfolio'!K63+'Managed portfolio'!K63</f>
        <v>1166</v>
      </c>
      <c r="L63" s="125">
        <f>'Own portfolio'!L63+'Managed portfolio'!L63</f>
        <v>669</v>
      </c>
      <c r="M63" s="125">
        <f>'Own portfolio'!M63+'Managed portfolio'!M63</f>
        <v>1522</v>
      </c>
      <c r="N63" s="125">
        <f>'Own portfolio'!N63+'Managed portfolio'!N63</f>
        <v>1465</v>
      </c>
      <c r="O63" s="125">
        <f>'Own portfolio'!O63+'Managed portfolio'!O63</f>
        <v>493</v>
      </c>
      <c r="P63" s="125">
        <f>'Own portfolio'!P63+'Managed portfolio'!P63</f>
        <v>652</v>
      </c>
      <c r="Q63" s="125">
        <f>'Own portfolio'!Q63+'Managed portfolio'!Q63</f>
        <v>1119</v>
      </c>
      <c r="R63" s="125">
        <f>'Own portfolio'!R63+'Managed portfolio'!R63</f>
        <v>1122</v>
      </c>
      <c r="S63" s="125">
        <f>'Own portfolio'!S63+'Managed portfolio'!S63</f>
        <v>1710</v>
      </c>
      <c r="T63" s="125">
        <f>'Own portfolio'!T63+'Managed portfolio'!T63</f>
        <v>1404</v>
      </c>
      <c r="U63" s="125">
        <f>'Own portfolio'!U63+'Managed portfolio'!U63</f>
        <v>1056</v>
      </c>
      <c r="V63" s="125">
        <f>'Own portfolio'!V63+'Managed portfolio'!V63</f>
        <v>855</v>
      </c>
      <c r="W63" s="125">
        <f>'Own portfolio'!W63+'Managed portfolio'!W63</f>
        <v>916</v>
      </c>
      <c r="X63" s="125">
        <f>'Own portfolio'!X63+'Managed portfolio'!X63</f>
        <v>1312</v>
      </c>
      <c r="Y63" s="125">
        <f>'Own portfolio'!Y63+'Managed portfolio'!Y63</f>
        <v>944</v>
      </c>
    </row>
    <row r="64" spans="1:25" ht="15.75">
      <c r="A64" s="43">
        <v>7.6</v>
      </c>
      <c r="B64" s="56" t="s">
        <v>139</v>
      </c>
      <c r="C64" s="140">
        <f t="shared" si="17"/>
        <v>2</v>
      </c>
      <c r="D64" s="125">
        <f>'Own portfolio'!D64+'Managed portfolio'!D64</f>
        <v>0</v>
      </c>
      <c r="E64" s="125">
        <f>'Own portfolio'!E64+'Managed portfolio'!E64</f>
        <v>0</v>
      </c>
      <c r="F64" s="125">
        <f>'Own portfolio'!F64+'Managed portfolio'!F64</f>
        <v>0</v>
      </c>
      <c r="G64" s="125">
        <f>'Own portfolio'!G64+'Managed portfolio'!G64</f>
        <v>0</v>
      </c>
      <c r="H64" s="125">
        <f>'Own portfolio'!H64+'Managed portfolio'!H64</f>
        <v>0</v>
      </c>
      <c r="I64" s="125">
        <f>'Own portfolio'!I64+'Managed portfolio'!I64</f>
        <v>2</v>
      </c>
      <c r="J64" s="125">
        <f>'Own portfolio'!J64+'Managed portfolio'!J64</f>
        <v>0</v>
      </c>
      <c r="K64" s="125">
        <f>'Own portfolio'!K64+'Managed portfolio'!K64</f>
        <v>0</v>
      </c>
      <c r="L64" s="125">
        <f>'Own portfolio'!L64+'Managed portfolio'!L64</f>
        <v>0</v>
      </c>
      <c r="M64" s="125">
        <f>'Own portfolio'!M64+'Managed portfolio'!M64</f>
        <v>0</v>
      </c>
      <c r="N64" s="125">
        <f>'Own portfolio'!N64+'Managed portfolio'!N64</f>
        <v>0</v>
      </c>
      <c r="O64" s="125">
        <f>'Own portfolio'!O64+'Managed portfolio'!O64</f>
        <v>0</v>
      </c>
      <c r="P64" s="125">
        <f>'Own portfolio'!P64+'Managed portfolio'!P64</f>
        <v>0</v>
      </c>
      <c r="Q64" s="125">
        <f>'Own portfolio'!Q64+'Managed portfolio'!Q64</f>
        <v>0</v>
      </c>
      <c r="R64" s="125">
        <f>'Own portfolio'!R64+'Managed portfolio'!R64</f>
        <v>0</v>
      </c>
      <c r="S64" s="125">
        <f>'Own portfolio'!S64+'Managed portfolio'!S64</f>
        <v>0</v>
      </c>
      <c r="T64" s="125">
        <f>'Own portfolio'!T64+'Managed portfolio'!T64</f>
        <v>0</v>
      </c>
      <c r="U64" s="125">
        <f>'Own portfolio'!U64+'Managed portfolio'!U64</f>
        <v>0</v>
      </c>
      <c r="V64" s="125">
        <f>'Own portfolio'!V64+'Managed portfolio'!V64</f>
        <v>0</v>
      </c>
      <c r="W64" s="125">
        <f>'Own portfolio'!W64+'Managed portfolio'!W64</f>
        <v>0</v>
      </c>
      <c r="X64" s="125">
        <f>'Own portfolio'!X64+'Managed portfolio'!X64</f>
        <v>0</v>
      </c>
      <c r="Y64" s="125">
        <f>'Own portfolio'!Y64+'Managed portfolio'!Y64</f>
        <v>0</v>
      </c>
    </row>
    <row r="65" spans="1:25" ht="15.75">
      <c r="A65" s="43">
        <v>7.7</v>
      </c>
      <c r="B65" s="56" t="s">
        <v>140</v>
      </c>
      <c r="C65" s="140">
        <f t="shared" si="17"/>
        <v>231</v>
      </c>
      <c r="D65" s="125">
        <f>'Own portfolio'!D65+'Managed portfolio'!D65</f>
        <v>0</v>
      </c>
      <c r="E65" s="125">
        <f>'Own portfolio'!E65+'Managed portfolio'!E65</f>
        <v>15</v>
      </c>
      <c r="F65" s="125">
        <f>'Own portfolio'!F65+'Managed portfolio'!F65</f>
        <v>18</v>
      </c>
      <c r="G65" s="125">
        <f>'Own portfolio'!G65+'Managed portfolio'!G65</f>
        <v>0</v>
      </c>
      <c r="H65" s="125">
        <f>'Own portfolio'!H65+'Managed portfolio'!H65</f>
        <v>0</v>
      </c>
      <c r="I65" s="125">
        <f>'Own portfolio'!I65+'Managed portfolio'!I65</f>
        <v>0</v>
      </c>
      <c r="J65" s="125">
        <f>'Own portfolio'!J65+'Managed portfolio'!J65</f>
        <v>0</v>
      </c>
      <c r="K65" s="125">
        <f>'Own portfolio'!K65+'Managed portfolio'!K65</f>
        <v>0</v>
      </c>
      <c r="L65" s="125">
        <f>'Own portfolio'!L65+'Managed portfolio'!L65</f>
        <v>37</v>
      </c>
      <c r="M65" s="125">
        <f>'Own portfolio'!M65+'Managed portfolio'!M65</f>
        <v>2</v>
      </c>
      <c r="N65" s="125">
        <f>'Own portfolio'!N65+'Managed portfolio'!N65</f>
        <v>0</v>
      </c>
      <c r="O65" s="125">
        <f>'Own portfolio'!O65+'Managed portfolio'!O65</f>
        <v>0</v>
      </c>
      <c r="P65" s="125">
        <f>'Own portfolio'!P65+'Managed portfolio'!P65</f>
        <v>0</v>
      </c>
      <c r="Q65" s="125">
        <f>'Own portfolio'!Q65+'Managed portfolio'!Q65</f>
        <v>75</v>
      </c>
      <c r="R65" s="125">
        <f>'Own portfolio'!R65+'Managed portfolio'!R65</f>
        <v>15</v>
      </c>
      <c r="S65" s="125">
        <f>'Own portfolio'!S65+'Managed portfolio'!S65</f>
        <v>69</v>
      </c>
      <c r="T65" s="125">
        <f>'Own portfolio'!T65+'Managed portfolio'!T65</f>
        <v>0</v>
      </c>
      <c r="U65" s="125">
        <f>'Own portfolio'!U65+'Managed portfolio'!U65</f>
        <v>0</v>
      </c>
      <c r="V65" s="125">
        <f>'Own portfolio'!V65+'Managed portfolio'!V65</f>
        <v>0</v>
      </c>
      <c r="W65" s="125">
        <f>'Own portfolio'!W65+'Managed portfolio'!W65</f>
        <v>0</v>
      </c>
      <c r="X65" s="125">
        <f>'Own portfolio'!X65+'Managed portfolio'!X65</f>
        <v>0</v>
      </c>
      <c r="Y65" s="125">
        <f>'Own portfolio'!Y65+'Managed portfolio'!Y65</f>
        <v>0</v>
      </c>
    </row>
    <row r="66" spans="1:25" ht="15.75">
      <c r="A66" s="43">
        <v>7.8</v>
      </c>
      <c r="B66" s="56" t="s">
        <v>141</v>
      </c>
      <c r="C66" s="140">
        <f t="shared" si="17"/>
        <v>116</v>
      </c>
      <c r="D66" s="125">
        <f>'Own portfolio'!D66+'Managed portfolio'!D66</f>
        <v>0</v>
      </c>
      <c r="E66" s="125">
        <f>'Own portfolio'!E66+'Managed portfolio'!E66</f>
        <v>25</v>
      </c>
      <c r="F66" s="125">
        <f>'Own portfolio'!F66+'Managed portfolio'!F66</f>
        <v>16</v>
      </c>
      <c r="G66" s="125">
        <f>'Own portfolio'!G66+'Managed portfolio'!G66</f>
        <v>0</v>
      </c>
      <c r="H66" s="125">
        <f>'Own portfolio'!H66+'Managed portfolio'!H66</f>
        <v>13</v>
      </c>
      <c r="I66" s="125">
        <f>'Own portfolio'!I66+'Managed portfolio'!I66</f>
        <v>0</v>
      </c>
      <c r="J66" s="125">
        <f>'Own portfolio'!J66+'Managed portfolio'!J66</f>
        <v>0</v>
      </c>
      <c r="K66" s="125">
        <f>'Own portfolio'!K66+'Managed portfolio'!K66</f>
        <v>1</v>
      </c>
      <c r="L66" s="125">
        <f>'Own portfolio'!L66+'Managed portfolio'!L66</f>
        <v>1</v>
      </c>
      <c r="M66" s="125">
        <f>'Own portfolio'!M66+'Managed portfolio'!M66</f>
        <v>31</v>
      </c>
      <c r="N66" s="125">
        <f>'Own portfolio'!N66+'Managed portfolio'!N66</f>
        <v>0</v>
      </c>
      <c r="O66" s="125">
        <f>'Own portfolio'!O66+'Managed portfolio'!O66</f>
        <v>0</v>
      </c>
      <c r="P66" s="125">
        <f>'Own portfolio'!P66+'Managed portfolio'!P66</f>
        <v>0</v>
      </c>
      <c r="Q66" s="125">
        <f>'Own portfolio'!Q66+'Managed portfolio'!Q66</f>
        <v>12</v>
      </c>
      <c r="R66" s="125">
        <f>'Own portfolio'!R66+'Managed portfolio'!R66</f>
        <v>2</v>
      </c>
      <c r="S66" s="125">
        <f>'Own portfolio'!S66+'Managed portfolio'!S66</f>
        <v>15</v>
      </c>
      <c r="T66" s="125">
        <f>'Own portfolio'!T66+'Managed portfolio'!T66</f>
        <v>0</v>
      </c>
      <c r="U66" s="125">
        <f>'Own portfolio'!U66+'Managed portfolio'!U66</f>
        <v>0</v>
      </c>
      <c r="V66" s="125">
        <f>'Own portfolio'!V66+'Managed portfolio'!V66</f>
        <v>0</v>
      </c>
      <c r="W66" s="125">
        <f>'Own portfolio'!W66+'Managed portfolio'!W66</f>
        <v>0</v>
      </c>
      <c r="X66" s="125">
        <f>'Own portfolio'!X66+'Managed portfolio'!X66</f>
        <v>0</v>
      </c>
      <c r="Y66" s="125">
        <f>'Own portfolio'!Y66+'Managed portfolio'!Y66</f>
        <v>0</v>
      </c>
    </row>
    <row r="67" spans="1:25" ht="15.75">
      <c r="A67" s="43">
        <v>7.9</v>
      </c>
      <c r="B67" s="56" t="s">
        <v>135</v>
      </c>
      <c r="C67" s="140">
        <f t="shared" si="17"/>
        <v>241604707</v>
      </c>
      <c r="D67" s="125">
        <f>'Own portfolio'!D67+'Managed portfolio'!D67</f>
        <v>5416847</v>
      </c>
      <c r="E67" s="125">
        <f>'Own portfolio'!E67+'Managed portfolio'!E67</f>
        <v>20024632</v>
      </c>
      <c r="F67" s="125">
        <f>'Own portfolio'!F67+'Managed portfolio'!F67</f>
        <v>10631060</v>
      </c>
      <c r="G67" s="125">
        <f>'Own portfolio'!G67+'Managed portfolio'!G67</f>
        <v>14107524</v>
      </c>
      <c r="H67" s="125">
        <f>'Own portfolio'!H67+'Managed portfolio'!H67</f>
        <v>13975910</v>
      </c>
      <c r="I67" s="125">
        <f>'Own portfolio'!I67+'Managed portfolio'!I67</f>
        <v>35714</v>
      </c>
      <c r="J67" s="125">
        <f>'Own portfolio'!J67+'Managed portfolio'!J67</f>
        <v>3729046</v>
      </c>
      <c r="K67" s="125">
        <f>'Own portfolio'!K67+'Managed portfolio'!K67</f>
        <v>13248199</v>
      </c>
      <c r="L67" s="125">
        <f>'Own portfolio'!L67+'Managed portfolio'!L67</f>
        <v>6852805</v>
      </c>
      <c r="M67" s="125">
        <f>'Own portfolio'!M67+'Managed portfolio'!M67</f>
        <v>17421158</v>
      </c>
      <c r="N67" s="125">
        <f>'Own portfolio'!N67+'Managed portfolio'!N67</f>
        <v>15346276</v>
      </c>
      <c r="O67" s="125">
        <f>'Own portfolio'!O67+'Managed portfolio'!O67</f>
        <v>6206122</v>
      </c>
      <c r="P67" s="125">
        <f>'Own portfolio'!P67+'Managed portfolio'!P67</f>
        <v>8358959</v>
      </c>
      <c r="Q67" s="125">
        <f>'Own portfolio'!Q67+'Managed portfolio'!Q67</f>
        <v>15936346</v>
      </c>
      <c r="R67" s="125">
        <f>'Own portfolio'!R67+'Managed portfolio'!R67</f>
        <v>15221550</v>
      </c>
      <c r="S67" s="125">
        <f>'Own portfolio'!S67+'Managed portfolio'!S67</f>
        <v>24855384</v>
      </c>
      <c r="T67" s="125">
        <f>'Own portfolio'!T67+'Managed portfolio'!T67</f>
        <v>11525309</v>
      </c>
      <c r="U67" s="125">
        <f>'Own portfolio'!U67+'Managed portfolio'!U67</f>
        <v>8238871</v>
      </c>
      <c r="V67" s="125">
        <f>'Own portfolio'!V67+'Managed portfolio'!V67</f>
        <v>5882534</v>
      </c>
      <c r="W67" s="125">
        <f>'Own portfolio'!W67+'Managed portfolio'!W67</f>
        <v>7830526</v>
      </c>
      <c r="X67" s="125">
        <f>'Own portfolio'!X67+'Managed portfolio'!X67</f>
        <v>9590928</v>
      </c>
      <c r="Y67" s="125">
        <f>'Own portfolio'!Y67+'Managed portfolio'!Y67</f>
        <v>7169007</v>
      </c>
    </row>
    <row r="68" spans="1:25" ht="15.75">
      <c r="A68" s="222" t="s">
        <v>144</v>
      </c>
      <c r="B68" s="56" t="s">
        <v>136</v>
      </c>
      <c r="C68" s="140">
        <f t="shared" si="17"/>
        <v>3385</v>
      </c>
      <c r="D68" s="125">
        <f>'Own portfolio'!D68+'Managed portfolio'!D68</f>
        <v>0</v>
      </c>
      <c r="E68" s="125">
        <f>'Own portfolio'!E68+'Managed portfolio'!E68</f>
        <v>0</v>
      </c>
      <c r="F68" s="125">
        <f>'Own portfolio'!F68+'Managed portfolio'!F68</f>
        <v>0</v>
      </c>
      <c r="G68" s="125">
        <f>'Own portfolio'!G68+'Managed portfolio'!G68</f>
        <v>0</v>
      </c>
      <c r="H68" s="125">
        <f>'Own portfolio'!H68+'Managed portfolio'!H68</f>
        <v>0</v>
      </c>
      <c r="I68" s="125">
        <f>'Own portfolio'!I68+'Managed portfolio'!I68</f>
        <v>3385</v>
      </c>
      <c r="J68" s="125">
        <f>'Own portfolio'!J68+'Managed portfolio'!J68</f>
        <v>0</v>
      </c>
      <c r="K68" s="125">
        <f>'Own portfolio'!K68+'Managed portfolio'!K68</f>
        <v>0</v>
      </c>
      <c r="L68" s="125">
        <f>'Own portfolio'!L68+'Managed portfolio'!L68</f>
        <v>0</v>
      </c>
      <c r="M68" s="125">
        <f>'Own portfolio'!M68+'Managed portfolio'!M68</f>
        <v>0</v>
      </c>
      <c r="N68" s="125">
        <f>'Own portfolio'!N68+'Managed portfolio'!N68</f>
        <v>0</v>
      </c>
      <c r="O68" s="125">
        <f>'Own portfolio'!O68+'Managed portfolio'!O68</f>
        <v>0</v>
      </c>
      <c r="P68" s="125">
        <f>'Own portfolio'!P68+'Managed portfolio'!P68</f>
        <v>0</v>
      </c>
      <c r="Q68" s="125">
        <f>'Own portfolio'!Q68+'Managed portfolio'!Q68</f>
        <v>0</v>
      </c>
      <c r="R68" s="125">
        <f>'Own portfolio'!R68+'Managed portfolio'!R68</f>
        <v>0</v>
      </c>
      <c r="S68" s="125">
        <f>'Own portfolio'!S68+'Managed portfolio'!S68</f>
        <v>0</v>
      </c>
      <c r="T68" s="125">
        <f>'Own portfolio'!T68+'Managed portfolio'!T68</f>
        <v>0</v>
      </c>
      <c r="U68" s="125">
        <f>'Own portfolio'!U68+'Managed portfolio'!U68</f>
        <v>0</v>
      </c>
      <c r="V68" s="125">
        <f>'Own portfolio'!V68+'Managed portfolio'!V68</f>
        <v>0</v>
      </c>
      <c r="W68" s="125">
        <f>'Own portfolio'!W68+'Managed portfolio'!W68</f>
        <v>0</v>
      </c>
      <c r="X68" s="125">
        <f>'Own portfolio'!X68+'Managed portfolio'!X68</f>
        <v>0</v>
      </c>
      <c r="Y68" s="125">
        <f>'Own portfolio'!Y68+'Managed portfolio'!Y68</f>
        <v>0</v>
      </c>
    </row>
    <row r="69" spans="1:25" ht="15.75">
      <c r="A69" s="43">
        <v>7.11</v>
      </c>
      <c r="B69" s="56" t="s">
        <v>137</v>
      </c>
      <c r="C69" s="140">
        <f t="shared" si="17"/>
        <v>2012433</v>
      </c>
      <c r="D69" s="125">
        <f>'Own portfolio'!D69+'Managed portfolio'!D69</f>
        <v>0</v>
      </c>
      <c r="E69" s="125">
        <f>'Own portfolio'!E69+'Managed portfolio'!E69</f>
        <v>110573</v>
      </c>
      <c r="F69" s="125">
        <f>'Own portfolio'!F69+'Managed portfolio'!F69</f>
        <v>179659</v>
      </c>
      <c r="G69" s="125">
        <f>'Own portfolio'!G69+'Managed portfolio'!G69</f>
        <v>0</v>
      </c>
      <c r="H69" s="125">
        <f>'Own portfolio'!H69+'Managed portfolio'!H69</f>
        <v>0</v>
      </c>
      <c r="I69" s="125">
        <f>'Own portfolio'!I69+'Managed portfolio'!I69</f>
        <v>0</v>
      </c>
      <c r="J69" s="125">
        <f>'Own portfolio'!J69+'Managed portfolio'!J69</f>
        <v>0</v>
      </c>
      <c r="K69" s="125">
        <f>'Own portfolio'!K69+'Managed portfolio'!K69</f>
        <v>0</v>
      </c>
      <c r="L69" s="125">
        <f>'Own portfolio'!L69+'Managed portfolio'!L69</f>
        <v>354113</v>
      </c>
      <c r="M69" s="125">
        <f>'Own portfolio'!M69+'Managed portfolio'!M69</f>
        <v>6884</v>
      </c>
      <c r="N69" s="125">
        <f>'Own portfolio'!N69+'Managed portfolio'!N69</f>
        <v>0</v>
      </c>
      <c r="O69" s="125">
        <f>'Own portfolio'!O69+'Managed portfolio'!O69</f>
        <v>0</v>
      </c>
      <c r="P69" s="125">
        <f>'Own portfolio'!P69+'Managed portfolio'!P69</f>
        <v>0</v>
      </c>
      <c r="Q69" s="125">
        <f>'Own portfolio'!Q69+'Managed portfolio'!Q69</f>
        <v>637820</v>
      </c>
      <c r="R69" s="125">
        <f>'Own portfolio'!R69+'Managed portfolio'!R69</f>
        <v>155713</v>
      </c>
      <c r="S69" s="125">
        <f>'Own portfolio'!S69+'Managed portfolio'!S69</f>
        <v>567671</v>
      </c>
      <c r="T69" s="125">
        <f>'Own portfolio'!T69+'Managed portfolio'!T69</f>
        <v>0</v>
      </c>
      <c r="U69" s="125">
        <f>'Own portfolio'!U69+'Managed portfolio'!U69</f>
        <v>0</v>
      </c>
      <c r="V69" s="125">
        <f>'Own portfolio'!V69+'Managed portfolio'!V69</f>
        <v>0</v>
      </c>
      <c r="W69" s="125">
        <f>'Own portfolio'!W69+'Managed portfolio'!W69</f>
        <v>0</v>
      </c>
      <c r="X69" s="125">
        <f>'Own portfolio'!X69+'Managed portfolio'!X69</f>
        <v>0</v>
      </c>
      <c r="Y69" s="125">
        <f>'Own portfolio'!Y69+'Managed portfolio'!Y69</f>
        <v>0</v>
      </c>
    </row>
    <row r="70" spans="1:25" ht="15.75">
      <c r="A70" s="43">
        <v>7.12</v>
      </c>
      <c r="B70" s="56" t="s">
        <v>142</v>
      </c>
      <c r="C70" s="140">
        <f t="shared" si="17"/>
        <v>2597652</v>
      </c>
      <c r="D70" s="125">
        <f>'Own portfolio'!D70+'Managed portfolio'!D70</f>
        <v>0</v>
      </c>
      <c r="E70" s="125">
        <f>'Own portfolio'!E70+'Managed portfolio'!E70</f>
        <v>379693</v>
      </c>
      <c r="F70" s="125">
        <f>'Own portfolio'!F70+'Managed portfolio'!F70</f>
        <v>240750</v>
      </c>
      <c r="G70" s="125">
        <f>'Own portfolio'!G70+'Managed portfolio'!G70</f>
        <v>0</v>
      </c>
      <c r="H70" s="125">
        <f>'Own portfolio'!H70+'Managed portfolio'!H70</f>
        <v>215112</v>
      </c>
      <c r="I70" s="125">
        <f>'Own portfolio'!I70+'Managed portfolio'!I70</f>
        <v>0</v>
      </c>
      <c r="J70" s="125">
        <f>'Own portfolio'!J70+'Managed portfolio'!J70</f>
        <v>0</v>
      </c>
      <c r="K70" s="125">
        <f>'Own portfolio'!K70+'Managed portfolio'!K70</f>
        <v>27580</v>
      </c>
      <c r="L70" s="125">
        <f>'Own portfolio'!L70+'Managed portfolio'!L70</f>
        <v>36200</v>
      </c>
      <c r="M70" s="125">
        <f>'Own portfolio'!M70+'Managed portfolio'!M70</f>
        <v>861732</v>
      </c>
      <c r="N70" s="125">
        <f>'Own portfolio'!N70+'Managed portfolio'!N70</f>
        <v>0</v>
      </c>
      <c r="O70" s="125">
        <f>'Own portfolio'!O70+'Managed portfolio'!O70</f>
        <v>0</v>
      </c>
      <c r="P70" s="125">
        <f>'Own portfolio'!P70+'Managed portfolio'!P70</f>
        <v>0</v>
      </c>
      <c r="Q70" s="125">
        <f>'Own portfolio'!Q70+'Managed portfolio'!Q70</f>
        <v>308081</v>
      </c>
      <c r="R70" s="125">
        <f>'Own portfolio'!R70+'Managed portfolio'!R70</f>
        <v>71156</v>
      </c>
      <c r="S70" s="125">
        <f>'Own portfolio'!S70+'Managed portfolio'!S70</f>
        <v>457348</v>
      </c>
      <c r="T70" s="125">
        <f>'Own portfolio'!T70+'Managed portfolio'!T70</f>
        <v>0</v>
      </c>
      <c r="U70" s="125">
        <f>'Own portfolio'!U70+'Managed portfolio'!U70</f>
        <v>0</v>
      </c>
      <c r="V70" s="125">
        <f>'Own portfolio'!V70+'Managed portfolio'!V70</f>
        <v>0</v>
      </c>
      <c r="W70" s="125">
        <f>'Own portfolio'!W70+'Managed portfolio'!W70</f>
        <v>0</v>
      </c>
      <c r="X70" s="125">
        <f>'Own portfolio'!X70+'Managed portfolio'!X70</f>
        <v>0</v>
      </c>
      <c r="Y70" s="125">
        <f>'Own portfolio'!Y70+'Managed portfolio'!Y70</f>
        <v>0</v>
      </c>
    </row>
  </sheetData>
  <sheetProtection/>
  <mergeCells count="8">
    <mergeCell ref="K3:M3"/>
    <mergeCell ref="P3:S3"/>
    <mergeCell ref="X3:Y3"/>
    <mergeCell ref="N3:O3"/>
    <mergeCell ref="B1:G1"/>
    <mergeCell ref="T3:U3"/>
    <mergeCell ref="E3:H3"/>
    <mergeCell ref="I3:J3"/>
  </mergeCells>
  <printOptions/>
  <pageMargins left="0.7" right="0.7" top="0.75" bottom="0.75" header="0.3" footer="0.3"/>
  <pageSetup horizontalDpi="600" verticalDpi="600" orientation="portrait" paperSize="9" scale="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47"/>
  <sheetViews>
    <sheetView view="pageBreakPreview" zoomScale="70" zoomScaleSheetLayoutView="70" zoomScalePageLayoutView="0" workbookViewId="0" topLeftCell="B1">
      <selection activeCell="A2" sqref="A2:R2"/>
    </sheetView>
  </sheetViews>
  <sheetFormatPr defaultColWidth="9.140625" defaultRowHeight="12.75"/>
  <cols>
    <col min="1" max="1" width="0.85546875" style="0" hidden="1" customWidth="1"/>
    <col min="2" max="2" width="2.28125" style="0" customWidth="1"/>
    <col min="12" max="12" width="22.00390625" style="0" customWidth="1"/>
    <col min="13" max="13" width="0.5625" style="0" hidden="1" customWidth="1"/>
    <col min="14" max="14" width="9.57421875" style="0" customWidth="1"/>
    <col min="15" max="15" width="19.421875" style="0" bestFit="1" customWidth="1"/>
    <col min="16" max="16" width="17.421875" style="0" bestFit="1" customWidth="1"/>
    <col min="17" max="17" width="17.00390625" style="0" bestFit="1" customWidth="1"/>
    <col min="18" max="18" width="18.8515625" style="0" bestFit="1" customWidth="1"/>
    <col min="19" max="19" width="1.57421875" style="0" customWidth="1"/>
  </cols>
  <sheetData>
    <row r="1" ht="3.75" customHeight="1"/>
    <row r="2" spans="1:18" ht="20.25">
      <c r="A2" s="322" t="s">
        <v>31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</row>
    <row r="3" spans="2:13" ht="16.5" customHeight="1"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3.5" customHeight="1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3.5" thickBot="1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8" ht="15.75" thickBot="1">
      <c r="B7" s="2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324" t="s">
        <v>146</v>
      </c>
      <c r="P7" s="325"/>
      <c r="Q7" s="325"/>
      <c r="R7" s="326"/>
    </row>
    <row r="8" spans="2:18" ht="12.75"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5" t="s">
        <v>35</v>
      </c>
      <c r="P8" s="6" t="s">
        <v>37</v>
      </c>
      <c r="Q8" s="7" t="s">
        <v>34</v>
      </c>
      <c r="R8" s="6" t="s">
        <v>38</v>
      </c>
    </row>
    <row r="9" spans="2:18" ht="15"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238">
        <v>42109</v>
      </c>
      <c r="P9" s="239">
        <v>16796</v>
      </c>
      <c r="Q9" s="240">
        <v>158777758</v>
      </c>
      <c r="R9" s="241"/>
    </row>
    <row r="10" spans="2:18" ht="15"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O10" s="238">
        <v>42139</v>
      </c>
      <c r="P10" s="239">
        <v>17023</v>
      </c>
      <c r="Q10" s="240">
        <v>160492433</v>
      </c>
      <c r="R10" s="241">
        <f>(Q10-Q9)/Q9</f>
        <v>0.010799214081357667</v>
      </c>
    </row>
    <row r="11" spans="2:18" ht="15"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238">
        <v>42170</v>
      </c>
      <c r="P11" s="239">
        <v>16718</v>
      </c>
      <c r="Q11" s="240">
        <v>152441782</v>
      </c>
      <c r="R11" s="241">
        <f>(Q11-Q10)/Q10</f>
        <v>-0.05016218428192188</v>
      </c>
    </row>
    <row r="12" spans="2:18" ht="15"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238">
        <v>42200</v>
      </c>
      <c r="P12" s="239">
        <v>17003</v>
      </c>
      <c r="Q12" s="240">
        <v>151403475</v>
      </c>
      <c r="R12" s="241">
        <f aca="true" t="shared" si="0" ref="R12:R19">(Q12-Q11)/Q11</f>
        <v>-0.006811170706466814</v>
      </c>
    </row>
    <row r="13" spans="2:18" ht="15"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238">
        <v>42231</v>
      </c>
      <c r="P13" s="239">
        <v>17531</v>
      </c>
      <c r="Q13" s="240">
        <v>154727666</v>
      </c>
      <c r="R13" s="241">
        <f t="shared" si="0"/>
        <v>0.02195584348377737</v>
      </c>
    </row>
    <row r="14" spans="2:18" ht="15"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O14" s="238">
        <v>42262</v>
      </c>
      <c r="P14" s="239">
        <v>18700</v>
      </c>
      <c r="Q14" s="242">
        <v>169229654</v>
      </c>
      <c r="R14" s="241">
        <f>(Q14-Q13)/Q13</f>
        <v>0.09372588868496214</v>
      </c>
    </row>
    <row r="15" spans="2:18" ht="15"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O15" s="238">
        <v>42292</v>
      </c>
      <c r="P15" s="239">
        <v>19295</v>
      </c>
      <c r="Q15" s="242">
        <v>172040297</v>
      </c>
      <c r="R15" s="241">
        <f t="shared" si="0"/>
        <v>0.016608454449714823</v>
      </c>
    </row>
    <row r="16" spans="2:18" ht="1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238">
        <v>42323</v>
      </c>
      <c r="P16" s="243">
        <v>19438</v>
      </c>
      <c r="Q16" s="240">
        <v>164423383</v>
      </c>
      <c r="R16" s="241">
        <f t="shared" si="0"/>
        <v>-0.04427401098941372</v>
      </c>
    </row>
    <row r="17" spans="2:18" ht="15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O17" s="238">
        <v>42353</v>
      </c>
      <c r="P17" s="244">
        <v>19612</v>
      </c>
      <c r="Q17" s="240">
        <v>168024001</v>
      </c>
      <c r="R17" s="241">
        <f t="shared" si="0"/>
        <v>0.0218984546741749</v>
      </c>
    </row>
    <row r="18" spans="2:18" ht="15"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238">
        <v>42384</v>
      </c>
      <c r="P18" s="244">
        <v>19953</v>
      </c>
      <c r="Q18" s="240">
        <v>173896557</v>
      </c>
      <c r="R18" s="241">
        <f t="shared" si="0"/>
        <v>0.03495069731139184</v>
      </c>
    </row>
    <row r="19" spans="2:18" ht="15"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238">
        <v>42416</v>
      </c>
      <c r="P19" s="244">
        <v>21262</v>
      </c>
      <c r="Q19" s="240">
        <v>194645171</v>
      </c>
      <c r="R19" s="241">
        <f t="shared" si="0"/>
        <v>0.11931584131363797</v>
      </c>
    </row>
    <row r="20" spans="2:18" ht="15"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O20" s="238">
        <v>42445</v>
      </c>
      <c r="P20" s="244">
        <v>21707</v>
      </c>
      <c r="Q20" s="240">
        <v>208439304</v>
      </c>
      <c r="R20" s="241">
        <f aca="true" t="shared" si="1" ref="R20:R27">(Q20-Q19)/Q19</f>
        <v>0.07086809772434581</v>
      </c>
    </row>
    <row r="21" spans="2:18" ht="15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238">
        <v>42476</v>
      </c>
      <c r="P21" s="245">
        <v>21415</v>
      </c>
      <c r="Q21" s="246">
        <v>211265151</v>
      </c>
      <c r="R21" s="241">
        <f t="shared" si="1"/>
        <v>0.013557169620946346</v>
      </c>
    </row>
    <row r="22" spans="2:18" ht="15"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238">
        <v>42491</v>
      </c>
      <c r="P22" s="245">
        <v>21970</v>
      </c>
      <c r="Q22" s="246">
        <v>216022361</v>
      </c>
      <c r="R22" s="241">
        <f t="shared" si="1"/>
        <v>0.022517722291074876</v>
      </c>
    </row>
    <row r="23" spans="2:18" ht="15"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238">
        <v>42537</v>
      </c>
      <c r="P23" s="244">
        <v>22748</v>
      </c>
      <c r="Q23" s="240">
        <v>220020378</v>
      </c>
      <c r="R23" s="241">
        <f t="shared" si="1"/>
        <v>0.018507422016371722</v>
      </c>
    </row>
    <row r="24" spans="2:18" ht="15"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238">
        <v>42567</v>
      </c>
      <c r="P24" s="244">
        <v>23694</v>
      </c>
      <c r="Q24" s="240">
        <v>225853137</v>
      </c>
      <c r="R24" s="241">
        <f t="shared" si="1"/>
        <v>0.026510085352184968</v>
      </c>
    </row>
    <row r="25" spans="2:18" ht="15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O25" s="238">
        <v>42598</v>
      </c>
      <c r="P25" s="244">
        <v>24391</v>
      </c>
      <c r="Q25" s="240">
        <v>234200779.00000003</v>
      </c>
      <c r="R25" s="241">
        <f t="shared" si="1"/>
        <v>0.03696048729223553</v>
      </c>
    </row>
    <row r="26" spans="2:18" ht="15"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O26" s="238">
        <v>42629</v>
      </c>
      <c r="P26" s="244">
        <v>24420</v>
      </c>
      <c r="Q26" s="240">
        <v>244166144.99999988</v>
      </c>
      <c r="R26" s="241">
        <f t="shared" si="1"/>
        <v>0.04255052456507777</v>
      </c>
    </row>
    <row r="27" spans="2:18" ht="15"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238">
        <v>42659</v>
      </c>
      <c r="P27" s="244">
        <v>25032</v>
      </c>
      <c r="Q27" s="240">
        <v>253673756</v>
      </c>
      <c r="R27" s="241">
        <f t="shared" si="1"/>
        <v>0.03893910435453746</v>
      </c>
    </row>
    <row r="28" spans="2:18" ht="15"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O28" s="238">
        <v>42690</v>
      </c>
      <c r="P28" s="244">
        <v>24658</v>
      </c>
      <c r="Q28" s="240">
        <v>239405928</v>
      </c>
      <c r="R28" s="241">
        <f aca="true" t="shared" si="2" ref="R28:R33">(Q28-Q27)/Q27</f>
        <v>-0.05624479341095103</v>
      </c>
    </row>
    <row r="29" spans="2:18" ht="15"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O29" s="238">
        <v>42720</v>
      </c>
      <c r="P29" s="244">
        <v>24909</v>
      </c>
      <c r="Q29" s="240">
        <v>236289827</v>
      </c>
      <c r="R29" s="241">
        <f t="shared" si="2"/>
        <v>-0.013015972603652488</v>
      </c>
    </row>
    <row r="30" spans="2:18" ht="15"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O30" s="238">
        <v>42751</v>
      </c>
      <c r="P30" s="244">
        <v>24576</v>
      </c>
      <c r="Q30" s="240">
        <v>229311121</v>
      </c>
      <c r="R30" s="241">
        <f t="shared" si="2"/>
        <v>-0.029534517370483324</v>
      </c>
    </row>
    <row r="31" spans="2:18" ht="15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O31" s="238">
        <v>42782</v>
      </c>
      <c r="P31" s="244">
        <v>23868</v>
      </c>
      <c r="Q31" s="240">
        <v>230183097</v>
      </c>
      <c r="R31" s="241">
        <f t="shared" si="2"/>
        <v>0.0038025892342133725</v>
      </c>
    </row>
    <row r="32" spans="2:18" ht="15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O32" s="238">
        <v>42810</v>
      </c>
      <c r="P32" s="244">
        <v>23855</v>
      </c>
      <c r="Q32" s="240">
        <v>246592088</v>
      </c>
      <c r="R32" s="241">
        <f t="shared" si="2"/>
        <v>0.07128668965645206</v>
      </c>
    </row>
    <row r="33" spans="2:18" ht="15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238">
        <v>42841</v>
      </c>
      <c r="P33" s="244">
        <v>23860</v>
      </c>
      <c r="Q33" s="240">
        <v>248230877</v>
      </c>
      <c r="R33" s="241">
        <f t="shared" si="2"/>
        <v>0.006645748504307243</v>
      </c>
    </row>
    <row r="34" spans="2:18" ht="15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O34" s="238">
        <v>42871</v>
      </c>
      <c r="P34" s="244">
        <v>23740</v>
      </c>
      <c r="Q34" s="240">
        <v>246218177</v>
      </c>
      <c r="R34" s="241">
        <f>(Q34-Q33)/Q33</f>
        <v>-0.008108177452879884</v>
      </c>
    </row>
    <row r="35" spans="2:13" ht="12.75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2.75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2.75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2.75"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4" ht="12.75"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95"/>
    </row>
    <row r="40" spans="2:14" ht="12.75"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95"/>
    </row>
    <row r="41" spans="2:14" ht="12.75"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95"/>
    </row>
    <row r="42" spans="2:14" ht="12.75"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95"/>
    </row>
    <row r="43" spans="2:15" ht="12.75"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95"/>
      <c r="O43" s="95"/>
    </row>
    <row r="44" spans="2:14" ht="12.75"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95"/>
    </row>
    <row r="45" spans="2:14" ht="12.75"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95"/>
    </row>
    <row r="46" spans="2:14" ht="12.75"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95"/>
    </row>
    <row r="47" spans="2:13" ht="12.75"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3.5" thickBot="1"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8" ht="32.25" thickBot="1"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P49" s="252" t="s">
        <v>93</v>
      </c>
      <c r="Q49" s="252" t="s">
        <v>37</v>
      </c>
      <c r="R49" s="252" t="s">
        <v>95</v>
      </c>
    </row>
    <row r="50" spans="2:18" ht="15"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P50" s="253" t="s">
        <v>33</v>
      </c>
      <c r="Q50" s="254">
        <f>Prayas!C63</f>
        <v>23391</v>
      </c>
      <c r="R50" s="255">
        <f>Q50/Q$53</f>
        <v>0.9853820877917263</v>
      </c>
    </row>
    <row r="51" spans="2:18" ht="15"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P51" s="256" t="s">
        <v>94</v>
      </c>
      <c r="Q51" s="259">
        <f>Prayas!C65</f>
        <v>231</v>
      </c>
      <c r="R51" s="258">
        <f>Q51/Q$53</f>
        <v>0.009731232622798888</v>
      </c>
    </row>
    <row r="52" spans="2:18" ht="15.75" thickBot="1"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P52" s="260" t="s">
        <v>109</v>
      </c>
      <c r="Q52" s="261">
        <f>Prayas!C66</f>
        <v>116</v>
      </c>
      <c r="R52" s="262">
        <f>Q52/Q$53</f>
        <v>0.0048866795854747664</v>
      </c>
    </row>
    <row r="53" spans="2:18" ht="16.5" thickBot="1"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P53" s="263" t="s">
        <v>3</v>
      </c>
      <c r="Q53" s="264">
        <f>SUM(Q50:Q52)</f>
        <v>23738</v>
      </c>
      <c r="R53" s="265"/>
    </row>
    <row r="54" spans="2:18" ht="15"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P54" s="266" t="s">
        <v>97</v>
      </c>
      <c r="Q54" s="267">
        <f>Prayas!C61</f>
        <v>10716</v>
      </c>
      <c r="R54" s="268">
        <f>Q54/Q56</f>
        <v>0.4513900589721988</v>
      </c>
    </row>
    <row r="55" spans="2:18" ht="15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P55" s="269" t="s">
        <v>98</v>
      </c>
      <c r="Q55" s="270">
        <f>Prayas!C62</f>
        <v>13024</v>
      </c>
      <c r="R55" s="271">
        <f>Q55/Q56</f>
        <v>0.5486099410278011</v>
      </c>
    </row>
    <row r="56" spans="16:18" ht="16.5" thickBot="1">
      <c r="P56" s="272" t="s">
        <v>3</v>
      </c>
      <c r="Q56" s="273">
        <f>SUM(Q54:Q55)</f>
        <v>23740</v>
      </c>
      <c r="R56" s="274"/>
    </row>
    <row r="57" spans="16:18" ht="15.75" thickBot="1">
      <c r="P57" s="275"/>
      <c r="Q57" s="275"/>
      <c r="R57" s="275"/>
    </row>
    <row r="58" spans="16:18" ht="32.25" thickBot="1">
      <c r="P58" s="276" t="s">
        <v>93</v>
      </c>
      <c r="Q58" s="277" t="s">
        <v>34</v>
      </c>
      <c r="R58" s="278"/>
    </row>
    <row r="59" spans="16:18" ht="15">
      <c r="P59" s="279" t="s">
        <v>33</v>
      </c>
      <c r="Q59" s="251">
        <f>Prayas!C67</f>
        <v>241604707</v>
      </c>
      <c r="R59" s="280">
        <f>Q59/Q$62</f>
        <v>0.9812761655684765</v>
      </c>
    </row>
    <row r="60" spans="16:18" ht="15">
      <c r="P60" s="256" t="s">
        <v>94</v>
      </c>
      <c r="Q60" s="257">
        <f>Prayas!C69</f>
        <v>2012433</v>
      </c>
      <c r="R60" s="258">
        <f>Q60/Q$62</f>
        <v>0.00817348536882382</v>
      </c>
    </row>
    <row r="61" spans="16:18" ht="15">
      <c r="P61" s="256" t="s">
        <v>109</v>
      </c>
      <c r="Q61" s="257">
        <f>Prayas!C70</f>
        <v>2597652</v>
      </c>
      <c r="R61" s="258">
        <f>Q61/Q$62</f>
        <v>0.010550349062699693</v>
      </c>
    </row>
    <row r="62" spans="16:18" ht="16.5" thickBot="1">
      <c r="P62" s="281" t="s">
        <v>3</v>
      </c>
      <c r="Q62" s="282">
        <f>SUM(Q59:Q61)</f>
        <v>246214792</v>
      </c>
      <c r="R62" s="283"/>
    </row>
    <row r="63" spans="16:18" ht="15">
      <c r="P63" s="284" t="s">
        <v>97</v>
      </c>
      <c r="Q63" s="285">
        <f>Prayas!C59</f>
        <v>93925441</v>
      </c>
      <c r="R63" s="286">
        <f>Q63/Q65</f>
        <v>0.38147240851352743</v>
      </c>
    </row>
    <row r="64" spans="16:18" ht="15">
      <c r="P64" s="287" t="s">
        <v>98</v>
      </c>
      <c r="Q64" s="259">
        <f>Prayas!C60</f>
        <v>152292736</v>
      </c>
      <c r="R64" s="288">
        <f>Q64/Q65</f>
        <v>0.6185275914864726</v>
      </c>
    </row>
    <row r="65" spans="16:18" ht="16.5" thickBot="1">
      <c r="P65" s="281" t="s">
        <v>3</v>
      </c>
      <c r="Q65" s="289">
        <f>SUM(Q63:Q64)</f>
        <v>246218177</v>
      </c>
      <c r="R65" s="283"/>
    </row>
    <row r="66" spans="16:18" ht="14.25">
      <c r="P66" s="247"/>
      <c r="Q66" s="247"/>
      <c r="R66" s="247"/>
    </row>
    <row r="67" spans="16:18" ht="15" thickBot="1">
      <c r="P67" s="247"/>
      <c r="Q67" s="247"/>
      <c r="R67" s="247"/>
    </row>
    <row r="68" spans="16:18" ht="16.5" thickBot="1">
      <c r="P68" s="250" t="s">
        <v>128</v>
      </c>
      <c r="Q68" s="250" t="s">
        <v>129</v>
      </c>
      <c r="R68" s="250" t="s">
        <v>130</v>
      </c>
    </row>
    <row r="69" spans="16:18" ht="15.75" thickBot="1">
      <c r="P69" s="251" t="s">
        <v>152</v>
      </c>
      <c r="Q69" s="251">
        <v>752</v>
      </c>
      <c r="R69" s="251">
        <v>5416847</v>
      </c>
    </row>
    <row r="70" spans="16:18" ht="15.75" thickBot="1">
      <c r="P70" s="251" t="s">
        <v>148</v>
      </c>
      <c r="Q70" s="251">
        <v>1802</v>
      </c>
      <c r="R70" s="251">
        <v>20514898</v>
      </c>
    </row>
    <row r="71" spans="16:18" ht="15.75" thickBot="1">
      <c r="P71" s="251" t="s">
        <v>101</v>
      </c>
      <c r="Q71" s="251">
        <v>1167</v>
      </c>
      <c r="R71" s="251">
        <v>11051469</v>
      </c>
    </row>
    <row r="72" spans="16:18" ht="15.75" thickBot="1">
      <c r="P72" s="251" t="s">
        <v>106</v>
      </c>
      <c r="Q72" s="251">
        <v>1686</v>
      </c>
      <c r="R72" s="251">
        <v>14107524</v>
      </c>
    </row>
    <row r="73" spans="16:18" ht="15.75" thickBot="1">
      <c r="P73" s="251" t="s">
        <v>149</v>
      </c>
      <c r="Q73" s="251">
        <v>1159</v>
      </c>
      <c r="R73" s="251">
        <v>14191022</v>
      </c>
    </row>
    <row r="74" spans="16:18" ht="15.75" thickBot="1">
      <c r="P74" s="251" t="s">
        <v>99</v>
      </c>
      <c r="Q74" s="251">
        <v>18</v>
      </c>
      <c r="R74" s="251">
        <v>39099</v>
      </c>
    </row>
    <row r="75" spans="16:18" ht="15.75" thickBot="1">
      <c r="P75" s="251" t="s">
        <v>100</v>
      </c>
      <c r="Q75" s="251">
        <v>491</v>
      </c>
      <c r="R75" s="251">
        <v>3729046</v>
      </c>
    </row>
    <row r="76" spans="16:18" ht="15.75" thickBot="1">
      <c r="P76" s="251" t="s">
        <v>79</v>
      </c>
      <c r="Q76" s="251">
        <v>1167</v>
      </c>
      <c r="R76" s="251">
        <v>13275779</v>
      </c>
    </row>
    <row r="77" spans="16:18" ht="15.75" thickBot="1">
      <c r="P77" s="251" t="s">
        <v>80</v>
      </c>
      <c r="Q77" s="251">
        <v>707</v>
      </c>
      <c r="R77" s="251">
        <v>7243118</v>
      </c>
    </row>
    <row r="78" spans="16:18" ht="15.75" thickBot="1">
      <c r="P78" s="251" t="s">
        <v>121</v>
      </c>
      <c r="Q78" s="251">
        <v>1555</v>
      </c>
      <c r="R78" s="251">
        <v>18289774</v>
      </c>
    </row>
    <row r="79" spans="16:18" ht="15.75" thickBot="1">
      <c r="P79" s="251" t="s">
        <v>102</v>
      </c>
      <c r="Q79" s="251">
        <v>1465</v>
      </c>
      <c r="R79" s="251">
        <v>15346276</v>
      </c>
    </row>
    <row r="80" spans="16:18" ht="15.75" thickBot="1">
      <c r="P80" s="251" t="s">
        <v>132</v>
      </c>
      <c r="Q80" s="251">
        <v>493</v>
      </c>
      <c r="R80" s="251">
        <v>6206122</v>
      </c>
    </row>
    <row r="81" spans="16:18" ht="15.75" thickBot="1">
      <c r="P81" s="251" t="s">
        <v>120</v>
      </c>
      <c r="Q81" s="251">
        <v>652</v>
      </c>
      <c r="R81" s="251">
        <v>8358959</v>
      </c>
    </row>
    <row r="82" spans="16:18" ht="15.75" thickBot="1">
      <c r="P82" s="251" t="s">
        <v>117</v>
      </c>
      <c r="Q82" s="251">
        <v>1206</v>
      </c>
      <c r="R82" s="251">
        <v>16882247</v>
      </c>
    </row>
    <row r="83" spans="16:18" ht="15.75" thickBot="1">
      <c r="P83" s="251" t="s">
        <v>82</v>
      </c>
      <c r="Q83" s="251">
        <v>1139</v>
      </c>
      <c r="R83" s="251">
        <v>15448419</v>
      </c>
    </row>
    <row r="84" spans="16:18" ht="15.75" thickBot="1">
      <c r="P84" s="251" t="s">
        <v>119</v>
      </c>
      <c r="Q84" s="251">
        <v>1794</v>
      </c>
      <c r="R84" s="251">
        <v>25880403</v>
      </c>
    </row>
    <row r="85" spans="16:18" ht="15.75" thickBot="1">
      <c r="P85" s="251" t="s">
        <v>124</v>
      </c>
      <c r="Q85" s="251">
        <v>1404</v>
      </c>
      <c r="R85" s="251">
        <v>11525309</v>
      </c>
    </row>
    <row r="86" spans="16:18" ht="15.75" thickBot="1">
      <c r="P86" s="251" t="s">
        <v>116</v>
      </c>
      <c r="Q86" s="251">
        <v>1056</v>
      </c>
      <c r="R86" s="251">
        <v>8238871</v>
      </c>
    </row>
    <row r="87" spans="16:18" ht="15.75" thickBot="1">
      <c r="P87" s="251" t="s">
        <v>123</v>
      </c>
      <c r="Q87" s="251">
        <v>855</v>
      </c>
      <c r="R87" s="251">
        <v>5882534</v>
      </c>
    </row>
    <row r="88" spans="16:18" ht="15.75" thickBot="1">
      <c r="P88" s="251" t="s">
        <v>104</v>
      </c>
      <c r="Q88" s="251">
        <v>916</v>
      </c>
      <c r="R88" s="251">
        <v>7830526</v>
      </c>
    </row>
    <row r="89" spans="16:18" ht="15.75" thickBot="1">
      <c r="P89" s="251" t="s">
        <v>89</v>
      </c>
      <c r="Q89" s="251">
        <v>1312</v>
      </c>
      <c r="R89" s="251">
        <v>9590928</v>
      </c>
    </row>
    <row r="90" spans="16:18" ht="15">
      <c r="P90" s="251" t="s">
        <v>145</v>
      </c>
      <c r="Q90" s="251">
        <v>944</v>
      </c>
      <c r="R90" s="251">
        <v>7169007</v>
      </c>
    </row>
    <row r="91" spans="16:18" ht="14.25">
      <c r="P91" s="247"/>
      <c r="Q91" s="247"/>
      <c r="R91" s="247"/>
    </row>
    <row r="92" spans="3:18" ht="14.25">
      <c r="C92" s="221"/>
      <c r="Q92" s="247"/>
      <c r="R92" s="247"/>
    </row>
    <row r="93" spans="3:18" ht="15">
      <c r="C93" s="221"/>
      <c r="O93" s="249" t="s">
        <v>35</v>
      </c>
      <c r="P93" s="248">
        <v>42841</v>
      </c>
      <c r="Q93" s="248">
        <v>42871</v>
      </c>
      <c r="R93" s="247"/>
    </row>
    <row r="94" spans="3:18" ht="15">
      <c r="C94" s="221"/>
      <c r="O94" s="244" t="s">
        <v>152</v>
      </c>
      <c r="P94" s="244">
        <v>780</v>
      </c>
      <c r="Q94" s="244">
        <v>752</v>
      </c>
      <c r="R94" s="247"/>
    </row>
    <row r="95" spans="15:18" ht="15">
      <c r="O95" s="244" t="s">
        <v>148</v>
      </c>
      <c r="P95" s="244">
        <v>1856</v>
      </c>
      <c r="Q95" s="244">
        <v>1802</v>
      </c>
      <c r="R95" s="247"/>
    </row>
    <row r="96" spans="15:18" ht="15">
      <c r="O96" s="244" t="s">
        <v>101</v>
      </c>
      <c r="P96" s="244">
        <v>1196</v>
      </c>
      <c r="Q96" s="244">
        <v>1167</v>
      </c>
      <c r="R96" s="247"/>
    </row>
    <row r="97" spans="15:18" ht="15">
      <c r="O97" s="244" t="s">
        <v>106</v>
      </c>
      <c r="P97" s="244">
        <v>1613</v>
      </c>
      <c r="Q97" s="244">
        <v>1686</v>
      </c>
      <c r="R97" s="247"/>
    </row>
    <row r="98" spans="15:18" ht="15">
      <c r="O98" s="244" t="s">
        <v>149</v>
      </c>
      <c r="P98" s="244">
        <v>1191</v>
      </c>
      <c r="Q98" s="244">
        <v>1159</v>
      </c>
      <c r="R98" s="247"/>
    </row>
    <row r="99" spans="15:18" ht="15">
      <c r="O99" s="244" t="s">
        <v>99</v>
      </c>
      <c r="P99" s="244">
        <v>19</v>
      </c>
      <c r="Q99" s="244">
        <v>18</v>
      </c>
      <c r="R99" s="247"/>
    </row>
    <row r="100" spans="15:18" ht="15">
      <c r="O100" s="244" t="s">
        <v>100</v>
      </c>
      <c r="P100" s="244">
        <v>497</v>
      </c>
      <c r="Q100" s="244">
        <v>491</v>
      </c>
      <c r="R100" s="247"/>
    </row>
    <row r="101" spans="15:18" ht="15">
      <c r="O101" s="244" t="s">
        <v>79</v>
      </c>
      <c r="P101" s="244">
        <v>1197</v>
      </c>
      <c r="Q101" s="244">
        <v>1167</v>
      </c>
      <c r="R101" s="247"/>
    </row>
    <row r="102" spans="15:18" ht="15">
      <c r="O102" s="244" t="s">
        <v>80</v>
      </c>
      <c r="P102" s="244">
        <v>711</v>
      </c>
      <c r="Q102" s="244">
        <v>707</v>
      </c>
      <c r="R102" s="247"/>
    </row>
    <row r="103" spans="15:18" ht="15">
      <c r="O103" s="244" t="s">
        <v>121</v>
      </c>
      <c r="P103" s="244">
        <v>1600</v>
      </c>
      <c r="Q103" s="244">
        <v>1555</v>
      </c>
      <c r="R103" s="247"/>
    </row>
    <row r="104" spans="15:18" ht="15">
      <c r="O104" s="244" t="s">
        <v>102</v>
      </c>
      <c r="P104" s="244">
        <v>1442</v>
      </c>
      <c r="Q104" s="244">
        <v>1465</v>
      </c>
      <c r="R104" s="247"/>
    </row>
    <row r="105" spans="15:18" ht="15">
      <c r="O105" s="244" t="s">
        <v>132</v>
      </c>
      <c r="P105" s="244">
        <v>441</v>
      </c>
      <c r="Q105" s="244">
        <v>493</v>
      </c>
      <c r="R105" s="247"/>
    </row>
    <row r="106" spans="15:18" ht="15">
      <c r="O106" s="244" t="s">
        <v>120</v>
      </c>
      <c r="P106" s="244">
        <v>660</v>
      </c>
      <c r="Q106" s="244">
        <v>652</v>
      </c>
      <c r="R106" s="247"/>
    </row>
    <row r="107" spans="15:18" ht="15">
      <c r="O107" s="244" t="s">
        <v>117</v>
      </c>
      <c r="P107" s="244">
        <v>1274</v>
      </c>
      <c r="Q107" s="244">
        <v>1206</v>
      </c>
      <c r="R107" s="247"/>
    </row>
    <row r="108" spans="15:18" ht="15">
      <c r="O108" s="244" t="s">
        <v>82</v>
      </c>
      <c r="P108" s="244">
        <v>1133</v>
      </c>
      <c r="Q108" s="244">
        <v>1139</v>
      </c>
      <c r="R108" s="247"/>
    </row>
    <row r="109" spans="15:18" ht="15">
      <c r="O109" s="244" t="s">
        <v>119</v>
      </c>
      <c r="P109" s="244">
        <v>1833</v>
      </c>
      <c r="Q109" s="244">
        <v>1794</v>
      </c>
      <c r="R109" s="247"/>
    </row>
    <row r="110" spans="15:18" ht="15">
      <c r="O110" s="244" t="s">
        <v>124</v>
      </c>
      <c r="P110" s="244">
        <v>1442</v>
      </c>
      <c r="Q110" s="244">
        <v>1404</v>
      </c>
      <c r="R110" s="247"/>
    </row>
    <row r="111" spans="15:18" ht="15">
      <c r="O111" s="244" t="s">
        <v>116</v>
      </c>
      <c r="P111" s="244">
        <v>1050</v>
      </c>
      <c r="Q111" s="244">
        <v>1056</v>
      </c>
      <c r="R111" s="247"/>
    </row>
    <row r="112" spans="15:18" ht="15">
      <c r="O112" s="244" t="s">
        <v>123</v>
      </c>
      <c r="P112" s="244">
        <v>862</v>
      </c>
      <c r="Q112" s="244">
        <v>855</v>
      </c>
      <c r="R112" s="247"/>
    </row>
    <row r="113" spans="15:18" ht="15">
      <c r="O113" s="244" t="s">
        <v>104</v>
      </c>
      <c r="P113" s="244">
        <v>906</v>
      </c>
      <c r="Q113" s="244">
        <v>916</v>
      </c>
      <c r="R113" s="247"/>
    </row>
    <row r="114" spans="15:18" ht="15">
      <c r="O114" s="244" t="s">
        <v>89</v>
      </c>
      <c r="P114" s="244">
        <v>1271</v>
      </c>
      <c r="Q114" s="244">
        <v>1312</v>
      </c>
      <c r="R114" s="247"/>
    </row>
    <row r="115" spans="15:18" ht="15">
      <c r="O115" s="244" t="s">
        <v>145</v>
      </c>
      <c r="P115" s="244">
        <v>886</v>
      </c>
      <c r="Q115" s="244">
        <v>944</v>
      </c>
      <c r="R115" s="247"/>
    </row>
    <row r="116" spans="15:18" ht="15.75">
      <c r="O116" s="297" t="s">
        <v>3</v>
      </c>
      <c r="P116" s="297">
        <f>SUM(P94:P115)</f>
        <v>23860</v>
      </c>
      <c r="Q116" s="297">
        <f>SUM(Q94:Q115)</f>
        <v>23740</v>
      </c>
      <c r="R116" s="247"/>
    </row>
    <row r="117" spans="15:18" ht="14.25">
      <c r="O117" s="247"/>
      <c r="P117" s="247"/>
      <c r="Q117" s="247"/>
      <c r="R117" s="247"/>
    </row>
    <row r="118" spans="3:18" ht="15">
      <c r="C118" s="221"/>
      <c r="O118" s="249" t="s">
        <v>35</v>
      </c>
      <c r="P118" s="248">
        <v>42841</v>
      </c>
      <c r="Q118" s="248">
        <v>42871</v>
      </c>
      <c r="R118" s="247"/>
    </row>
    <row r="119" spans="15:18" ht="15">
      <c r="O119" s="244" t="s">
        <v>152</v>
      </c>
      <c r="P119" s="244">
        <v>6462761</v>
      </c>
      <c r="Q119" s="244">
        <v>5416847</v>
      </c>
      <c r="R119" s="247"/>
    </row>
    <row r="120" spans="15:18" ht="15">
      <c r="O120" s="244" t="s">
        <v>148</v>
      </c>
      <c r="P120" s="244">
        <v>20336487</v>
      </c>
      <c r="Q120" s="244">
        <v>20514898</v>
      </c>
      <c r="R120" s="247"/>
    </row>
    <row r="121" spans="15:18" ht="15">
      <c r="O121" s="244" t="s">
        <v>101</v>
      </c>
      <c r="P121" s="244">
        <v>11075291</v>
      </c>
      <c r="Q121" s="244">
        <v>11051469</v>
      </c>
      <c r="R121" s="247"/>
    </row>
    <row r="122" spans="15:18" ht="15">
      <c r="O122" s="244" t="s">
        <v>106</v>
      </c>
      <c r="P122" s="244">
        <v>13348384</v>
      </c>
      <c r="Q122" s="244">
        <v>14107524</v>
      </c>
      <c r="R122" s="247"/>
    </row>
    <row r="123" spans="15:18" ht="15">
      <c r="O123" s="244" t="s">
        <v>149</v>
      </c>
      <c r="P123" s="244">
        <v>13901592</v>
      </c>
      <c r="Q123" s="244">
        <v>14191022</v>
      </c>
      <c r="R123" s="247"/>
    </row>
    <row r="124" spans="15:18" ht="15">
      <c r="O124" s="244" t="s">
        <v>99</v>
      </c>
      <c r="P124" s="244">
        <v>41656</v>
      </c>
      <c r="Q124" s="244">
        <v>39099</v>
      </c>
      <c r="R124" s="247"/>
    </row>
    <row r="125" spans="15:18" ht="15">
      <c r="O125" s="244" t="s">
        <v>100</v>
      </c>
      <c r="P125" s="244">
        <v>4299146</v>
      </c>
      <c r="Q125" s="244">
        <v>3729046</v>
      </c>
      <c r="R125" s="247"/>
    </row>
    <row r="126" spans="15:18" ht="15">
      <c r="O126" s="244" t="s">
        <v>79</v>
      </c>
      <c r="P126" s="244">
        <v>13966976</v>
      </c>
      <c r="Q126" s="244">
        <v>13275779</v>
      </c>
      <c r="R126" s="247"/>
    </row>
    <row r="127" spans="15:18" ht="15">
      <c r="O127" s="244" t="s">
        <v>80</v>
      </c>
      <c r="P127" s="244">
        <v>7579701</v>
      </c>
      <c r="Q127" s="244">
        <v>7243118</v>
      </c>
      <c r="R127" s="247"/>
    </row>
    <row r="128" spans="15:18" ht="15">
      <c r="O128" s="244" t="s">
        <v>121</v>
      </c>
      <c r="P128" s="244">
        <v>19630236</v>
      </c>
      <c r="Q128" s="244">
        <v>18289774</v>
      </c>
      <c r="R128" s="247"/>
    </row>
    <row r="129" spans="15:18" ht="15">
      <c r="O129" s="244" t="s">
        <v>102</v>
      </c>
      <c r="P129" s="244">
        <v>14673955</v>
      </c>
      <c r="Q129" s="244">
        <v>15346276</v>
      </c>
      <c r="R129" s="247"/>
    </row>
    <row r="130" spans="15:18" ht="15">
      <c r="O130" s="244" t="s">
        <v>132</v>
      </c>
      <c r="P130" s="244">
        <v>5895543</v>
      </c>
      <c r="Q130" s="244">
        <v>6206122</v>
      </c>
      <c r="R130" s="247"/>
    </row>
    <row r="131" spans="15:18" ht="15">
      <c r="O131" s="244" t="s">
        <v>120</v>
      </c>
      <c r="P131" s="244">
        <v>7794989</v>
      </c>
      <c r="Q131" s="244">
        <v>8358959</v>
      </c>
      <c r="R131" s="247"/>
    </row>
    <row r="132" spans="15:18" ht="15">
      <c r="O132" s="244" t="s">
        <v>117</v>
      </c>
      <c r="P132" s="244">
        <v>18278610</v>
      </c>
      <c r="Q132" s="244">
        <v>16882247</v>
      </c>
      <c r="R132" s="247"/>
    </row>
    <row r="133" spans="15:18" ht="15">
      <c r="O133" s="244" t="s">
        <v>82</v>
      </c>
      <c r="P133" s="244">
        <v>13826614</v>
      </c>
      <c r="Q133" s="244">
        <v>15448419</v>
      </c>
      <c r="R133" s="247"/>
    </row>
    <row r="134" spans="15:18" ht="15">
      <c r="O134" s="244" t="s">
        <v>119</v>
      </c>
      <c r="P134" s="244">
        <v>26855750</v>
      </c>
      <c r="Q134" s="244">
        <v>25880403</v>
      </c>
      <c r="R134" s="247"/>
    </row>
    <row r="135" spans="15:18" ht="15">
      <c r="O135" s="244" t="s">
        <v>124</v>
      </c>
      <c r="P135" s="244">
        <v>12245733</v>
      </c>
      <c r="Q135" s="244">
        <v>11525309</v>
      </c>
      <c r="R135" s="247"/>
    </row>
    <row r="136" spans="15:18" ht="15">
      <c r="O136" s="244" t="s">
        <v>116</v>
      </c>
      <c r="P136" s="244">
        <v>7956312</v>
      </c>
      <c r="Q136" s="244">
        <v>8238871</v>
      </c>
      <c r="R136" s="247"/>
    </row>
    <row r="137" spans="15:18" ht="15">
      <c r="O137" s="244" t="s">
        <v>123</v>
      </c>
      <c r="P137" s="244">
        <v>5996222</v>
      </c>
      <c r="Q137" s="244">
        <v>5882534</v>
      </c>
      <c r="R137" s="247"/>
    </row>
    <row r="138" spans="15:18" ht="15">
      <c r="O138" s="244" t="s">
        <v>104</v>
      </c>
      <c r="P138" s="244">
        <v>7610738</v>
      </c>
      <c r="Q138" s="244">
        <v>7830526</v>
      </c>
      <c r="R138" s="247"/>
    </row>
    <row r="139" spans="15:18" ht="15">
      <c r="O139" s="244" t="s">
        <v>89</v>
      </c>
      <c r="P139" s="244">
        <v>9111555</v>
      </c>
      <c r="Q139" s="244">
        <v>9590928</v>
      </c>
      <c r="R139" s="247"/>
    </row>
    <row r="140" spans="15:18" ht="15">
      <c r="O140" s="244" t="s">
        <v>145</v>
      </c>
      <c r="P140" s="244">
        <v>7342626</v>
      </c>
      <c r="Q140" s="244">
        <v>7169007</v>
      </c>
      <c r="R140" s="247"/>
    </row>
    <row r="141" spans="15:18" ht="15.75">
      <c r="O141" s="297" t="s">
        <v>3</v>
      </c>
      <c r="P141" s="297">
        <f>SUM(P119:P140)</f>
        <v>248230877</v>
      </c>
      <c r="Q141" s="297">
        <f>SUM(Q119:Q140)</f>
        <v>246218177</v>
      </c>
      <c r="R141" s="247"/>
    </row>
    <row r="142" spans="16:18" ht="14.25">
      <c r="P142" s="247"/>
      <c r="Q142" s="247"/>
      <c r="R142" s="247"/>
    </row>
    <row r="143" spans="16:18" ht="14.25">
      <c r="P143" s="247"/>
      <c r="Q143" s="247"/>
      <c r="R143" s="247"/>
    </row>
    <row r="144" spans="16:18" ht="14.25">
      <c r="P144" s="247"/>
      <c r="Q144" s="247"/>
      <c r="R144" s="247"/>
    </row>
    <row r="145" spans="16:18" ht="14.25">
      <c r="P145" s="247"/>
      <c r="Q145" s="247"/>
      <c r="R145" s="247"/>
    </row>
    <row r="146" spans="16:18" ht="14.25">
      <c r="P146" s="247"/>
      <c r="Q146" s="247"/>
      <c r="R146" s="247"/>
    </row>
    <row r="147" spans="16:18" ht="14.25">
      <c r="P147" s="247"/>
      <c r="Q147" s="247"/>
      <c r="R147" s="247"/>
    </row>
  </sheetData>
  <sheetProtection/>
  <mergeCells count="2">
    <mergeCell ref="A2:R2"/>
    <mergeCell ref="O7:R7"/>
  </mergeCells>
  <printOptions/>
  <pageMargins left="0.5118110236220472" right="0.23" top="0.2362204724409449" bottom="0.2362204724409449" header="0.5118110236220472" footer="0.5118110236220472"/>
  <pageSetup horizontalDpi="600" verticalDpi="600" orientation="portrait" paperSize="5" scale="37" r:id="rId2"/>
  <ignoredErrors>
    <ignoredError sqref="P115:Q116 P141:Q14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mF Report</dc:title>
  <dc:subject/>
  <dc:creator>PRAYAS</dc:creator>
  <cp:keywords/>
  <dc:description/>
  <cp:lastModifiedBy>Bhadresh</cp:lastModifiedBy>
  <cp:lastPrinted>2015-06-03T12:23:30Z</cp:lastPrinted>
  <dcterms:created xsi:type="dcterms:W3CDTF">2007-02-28T09:38:55Z</dcterms:created>
  <dcterms:modified xsi:type="dcterms:W3CDTF">2017-06-07T05:25:23Z</dcterms:modified>
  <cp:category/>
  <cp:version/>
  <cp:contentType/>
  <cp:contentStatus/>
</cp:coreProperties>
</file>