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25" windowHeight="3945" tabRatio="854" activeTab="0"/>
  </bookViews>
  <sheets>
    <sheet name="Prayas" sheetId="1" r:id="rId1"/>
    <sheet name="Own portfolio" sheetId="2" r:id="rId2"/>
    <sheet name="Managed portfolio" sheetId="3" r:id="rId3"/>
    <sheet name="BranchWise TotalPortfolio" sheetId="4" r:id="rId4"/>
    <sheet name="Charts" sheetId="5" r:id="rId5"/>
  </sheets>
  <definedNames>
    <definedName name="_xlfn.IFERROR" hidden="1">#NAME?</definedName>
    <definedName name="_xlnm.Print_Area" localSheetId="3">'BranchWise TotalPortfolio'!$A$1:$Y$70</definedName>
    <definedName name="_xlnm.Print_Area" localSheetId="4">'Charts'!$A$1:$AC$146</definedName>
    <definedName name="_xlnm.Print_Area" localSheetId="2">'Managed portfolio'!$A$1:$V$69</definedName>
    <definedName name="_xlnm.Print_Area" localSheetId="1">'Own portfolio'!$A$1:$Y$70</definedName>
    <definedName name="_xlnm.Print_Area" localSheetId="0">'Prayas'!$A$1:$E$83</definedName>
    <definedName name="_xlnm.Print_Titles" localSheetId="1">'Own portfolio'!$3:$4</definedName>
  </definedNames>
  <calcPr fullCalcOnLoad="1"/>
</workbook>
</file>

<file path=xl/sharedStrings.xml><?xml version="1.0" encoding="utf-8"?>
<sst xmlns="http://schemas.openxmlformats.org/spreadsheetml/2006/main" count="633" uniqueCount="167">
  <si>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</si>
  <si>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</si>
  <si>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</si>
  <si>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</si>
  <si>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</si>
  <si>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</si>
  <si>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</si>
  <si>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</si>
  <si>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</si>
  <si>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</si>
  <si>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</si>
  <si>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</si>
  <si>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</si>
  <si>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</si>
  <si>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</si>
  <si>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</si>
  <si>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</si>
  <si>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</si>
  <si>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</si>
  <si>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</si>
  <si>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</si>
  <si>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</si>
  <si>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</si>
  <si>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</si>
  <si>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</si>
  <si>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</si>
  <si>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</si>
  <si>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</si>
  <si>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</si>
  <si>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</si>
  <si>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</si>
  <si>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SUMMARY-PRAYAS mF program (PJVB)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</si>
  <si>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</si>
  <si>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</si>
  <si>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</si>
  <si>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</si>
  <si>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</si>
  <si>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</si>
  <si>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</si>
  <si>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</si>
  <si>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</si>
  <si>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</si>
  <si>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</si>
  <si>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</si>
  <si>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</si>
  <si>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</si>
  <si>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No of Client Rural</t>
  </si>
  <si>
    <t>No of Client Urban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</si>
  <si>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</si>
  <si>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</si>
  <si>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</si>
  <si>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</si>
  <si>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</si>
  <si>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</si>
  <si>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</si>
  <si>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</si>
  <si>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</si>
  <si>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</si>
  <si>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</si>
  <si>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</si>
  <si>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</si>
  <si>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</si>
  <si>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</si>
  <si>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</si>
  <si>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</si>
  <si>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</si>
  <si>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</si>
  <si>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</si>
  <si>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</si>
  <si>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</si>
  <si>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</si>
  <si>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</si>
  <si>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</si>
  <si>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</si>
  <si>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</si>
  <si>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</si>
  <si>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</si>
  <si>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</si>
  <si>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Kutchh</t>
  </si>
  <si>
    <t>Anjar</t>
  </si>
  <si>
    <t>Rapar</t>
  </si>
  <si>
    <t>Surendranagar</t>
  </si>
  <si>
    <t>Dhangadhra</t>
  </si>
  <si>
    <t>Gandhinagar</t>
  </si>
  <si>
    <t>Own portfolio</t>
  </si>
  <si>
    <t>Managed portfolio</t>
  </si>
  <si>
    <t>MONTH:</t>
  </si>
  <si>
    <t>Month:</t>
  </si>
  <si>
    <t>PRAYAS Micro Finance Program (PJVB)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</si>
  <si>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</si>
  <si>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</si>
  <si>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</si>
  <si>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</si>
  <si>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</si>
  <si>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</si>
  <si>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</si>
  <si>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</si>
  <si>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</si>
  <si>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</si>
  <si>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</si>
  <si>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</si>
  <si>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</si>
  <si>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</si>
  <si>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</si>
  <si>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MFL</t>
  </si>
  <si>
    <t>Jhalod</t>
  </si>
  <si>
    <t>PRAYAS Micro Finance Program (PJVB)-Own Portfolio</t>
  </si>
  <si>
    <t>SIDBI Term Loan</t>
  </si>
  <si>
    <t>Housing</t>
  </si>
  <si>
    <t>Ananya</t>
  </si>
  <si>
    <t>MAS Financial Servcies Ltd</t>
  </si>
  <si>
    <t>Habitat for Humanity</t>
  </si>
  <si>
    <t>SBI Bank</t>
  </si>
  <si>
    <t>SIDBI-Debt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</si>
  <si>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</si>
  <si>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</si>
  <si>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</si>
  <si>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</si>
  <si>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</si>
  <si>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</si>
  <si>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</si>
  <si>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</si>
  <si>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</si>
  <si>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</si>
  <si>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</si>
  <si>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</si>
  <si>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</si>
  <si>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</si>
  <si>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</si>
  <si>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Indian Gramin Services- Basix</t>
  </si>
  <si>
    <t>JLG Loan Outstanding</t>
  </si>
  <si>
    <t>Watsan Loan Outstanding</t>
  </si>
  <si>
    <t>JLG No. of Client</t>
  </si>
  <si>
    <t>Watsan No. of Client</t>
  </si>
  <si>
    <t>Housing No. of Client</t>
  </si>
  <si>
    <t>Housing Loan Outstanding</t>
  </si>
  <si>
    <t>Portfolio Break up</t>
  </si>
  <si>
    <t>Petlawad</t>
  </si>
  <si>
    <t>Dahod-1</t>
  </si>
  <si>
    <t>Dahod-2</t>
  </si>
  <si>
    <t xml:space="preserve"> </t>
  </si>
  <si>
    <t>Ahmedbad</t>
  </si>
  <si>
    <t>Chandkheda</t>
  </si>
  <si>
    <t>NABARD Financial Services Limited</t>
  </si>
  <si>
    <t>91-180 days past due</t>
  </si>
  <si>
    <t>&gt; 180 days</t>
  </si>
  <si>
    <t>Repayment (Interest)</t>
  </si>
  <si>
    <t>PRAYAS Micro Finance Program (PJVB)-Managed Portfolio</t>
  </si>
  <si>
    <t>Gandhidham</t>
  </si>
  <si>
    <t>PRAYAS Micro Finance Program (PJVB)-Branchwise Total portfolio</t>
  </si>
  <si>
    <t>All 21 Units</t>
  </si>
  <si>
    <t>Individual Loan Outstanding</t>
  </si>
  <si>
    <t>Individual No. of Client</t>
  </si>
  <si>
    <t>Individual No.of  Client</t>
  </si>
  <si>
    <t>Individual</t>
  </si>
  <si>
    <t>Jainsons Finlease Ltd.</t>
  </si>
  <si>
    <t>Loan from others</t>
  </si>
  <si>
    <t>All Unit-22</t>
  </si>
  <si>
    <t>Districts-11</t>
  </si>
  <si>
    <t>Units-22</t>
  </si>
  <si>
    <t>Unit-22</t>
  </si>
  <si>
    <t>Banswara</t>
  </si>
  <si>
    <t>District &amp; State</t>
  </si>
  <si>
    <t>Dist-11/State-3</t>
  </si>
  <si>
    <t>GUJARAT</t>
  </si>
  <si>
    <t>MADHYA PRADESH</t>
  </si>
  <si>
    <t>RAJASTHAN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</si>
</sst>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[$-409]mmmm\-yy;@"/>
    <numFmt numFmtId="174" formatCode="0.0%"/>
    <numFmt numFmtId="175" formatCode="0.0"/>
    <numFmt numFmtId="176" formatCode="m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0"/>
    <numFmt numFmtId="183" formatCode="0;[Red]0"/>
    <numFmt numFmtId="184" formatCode="mmm/yyyy"/>
    <numFmt numFmtId="185" formatCode="[$-409]mmm/yy;@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i/>
      <sz val="12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7.45"/>
      <color indexed="8"/>
      <name val="Calibri"/>
      <family val="0"/>
    </font>
    <font>
      <b/>
      <sz val="7.1"/>
      <color indexed="8"/>
      <name val="Calibri"/>
      <family val="0"/>
    </font>
    <font>
      <b/>
      <sz val="10.1"/>
      <color indexed="8"/>
      <name val="Calibri"/>
      <family val="0"/>
    </font>
    <font>
      <b/>
      <sz val="11"/>
      <color indexed="8"/>
      <name val="Calibri"/>
      <family val="0"/>
    </font>
    <font>
      <b/>
      <sz val="7.8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b/>
      <sz val="14"/>
      <color indexed="8"/>
      <name val="Book Antiqua"/>
      <family val="1"/>
    </font>
    <font>
      <b/>
      <sz val="13"/>
      <color indexed="8"/>
      <name val="Book Antiqua"/>
      <family val="1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  <protection/>
    </xf>
    <xf numFmtId="2" fontId="2" fillId="0" borderId="14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34" borderId="15" xfId="0" applyFont="1" applyFill="1" applyBorder="1" applyAlignment="1" applyProtection="1">
      <alignment horizontal="right" vertical="center"/>
      <protection/>
    </xf>
    <xf numFmtId="172" fontId="4" fillId="35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right" vertical="center"/>
      <protection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/>
      <protection/>
    </xf>
    <xf numFmtId="17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right" vertical="center"/>
      <protection/>
    </xf>
    <xf numFmtId="0" fontId="4" fillId="34" borderId="16" xfId="0" applyNumberFormat="1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/>
      <protection/>
    </xf>
    <xf numFmtId="0" fontId="4" fillId="34" borderId="29" xfId="0" applyNumberFormat="1" applyFont="1" applyFill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27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/>
      <protection/>
    </xf>
    <xf numFmtId="2" fontId="2" fillId="0" borderId="31" xfId="0" applyNumberFormat="1" applyFont="1" applyBorder="1" applyAlignment="1" applyProtection="1">
      <alignment/>
      <protection/>
    </xf>
    <xf numFmtId="0" fontId="4" fillId="34" borderId="32" xfId="0" applyNumberFormat="1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right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right" vertical="center"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6" xfId="0" applyNumberFormat="1" applyFont="1" applyFill="1" applyBorder="1" applyAlignment="1" applyProtection="1">
      <alignment horizontal="right" vertical="center"/>
      <protection/>
    </xf>
    <xf numFmtId="17" fontId="8" fillId="0" borderId="0" xfId="0" applyNumberFormat="1" applyFont="1" applyBorder="1" applyAlignment="1">
      <alignment horizontal="left"/>
    </xf>
    <xf numFmtId="0" fontId="4" fillId="34" borderId="29" xfId="0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72" fontId="4" fillId="37" borderId="15" xfId="0" applyNumberFormat="1" applyFont="1" applyFill="1" applyBorder="1" applyAlignment="1" applyProtection="1">
      <alignment vertical="center"/>
      <protection/>
    </xf>
    <xf numFmtId="17" fontId="4" fillId="38" borderId="15" xfId="0" applyNumberFormat="1" applyFont="1" applyFill="1" applyBorder="1" applyAlignment="1" applyProtection="1">
      <alignment/>
      <protection/>
    </xf>
    <xf numFmtId="172" fontId="4" fillId="35" borderId="28" xfId="0" applyNumberFormat="1" applyFont="1" applyFill="1" applyBorder="1" applyAlignment="1" applyProtection="1">
      <alignment vertical="center"/>
      <protection/>
    </xf>
    <xf numFmtId="17" fontId="4" fillId="35" borderId="28" xfId="0" applyNumberFormat="1" applyFont="1" applyFill="1" applyBorder="1" applyAlignment="1" applyProtection="1">
      <alignment horizontal="center"/>
      <protection/>
    </xf>
    <xf numFmtId="0" fontId="2" fillId="35" borderId="29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2" fillId="35" borderId="33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 horizontal="right"/>
      <protection/>
    </xf>
    <xf numFmtId="10" fontId="4" fillId="0" borderId="16" xfId="68" applyNumberFormat="1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 applyProtection="1">
      <alignment horizontal="right"/>
      <protection/>
    </xf>
    <xf numFmtId="0" fontId="2" fillId="35" borderId="31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11" fillId="35" borderId="29" xfId="0" applyFont="1" applyFill="1" applyBorder="1" applyAlignment="1" applyProtection="1">
      <alignment horizontal="right"/>
      <protection/>
    </xf>
    <xf numFmtId="0" fontId="2" fillId="35" borderId="10" xfId="0" applyNumberFormat="1" applyFont="1" applyFill="1" applyBorder="1" applyAlignment="1" applyProtection="1">
      <alignment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10" fontId="4" fillId="0" borderId="20" xfId="68" applyNumberFormat="1" applyFont="1" applyFill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right"/>
      <protection/>
    </xf>
    <xf numFmtId="3" fontId="2" fillId="36" borderId="30" xfId="0" applyNumberFormat="1" applyFont="1" applyFill="1" applyBorder="1" applyAlignment="1" applyProtection="1">
      <alignment horizontal="right" vertical="center"/>
      <protection/>
    </xf>
    <xf numFmtId="2" fontId="2" fillId="0" borderId="20" xfId="0" applyNumberFormat="1" applyFont="1" applyBorder="1" applyAlignment="1" applyProtection="1">
      <alignment horizontal="right"/>
      <protection/>
    </xf>
    <xf numFmtId="0" fontId="2" fillId="36" borderId="2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0" fontId="4" fillId="0" borderId="16" xfId="68" applyNumberFormat="1" applyFont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right"/>
      <protection/>
    </xf>
    <xf numFmtId="0" fontId="4" fillId="36" borderId="14" xfId="0" applyFont="1" applyFill="1" applyBorder="1" applyAlignment="1" applyProtection="1">
      <alignment/>
      <protection/>
    </xf>
    <xf numFmtId="0" fontId="2" fillId="35" borderId="30" xfId="0" applyFont="1" applyFill="1" applyBorder="1" applyAlignment="1" applyProtection="1">
      <alignment/>
      <protection/>
    </xf>
    <xf numFmtId="0" fontId="4" fillId="36" borderId="31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 horizontal="right"/>
      <protection/>
    </xf>
    <xf numFmtId="3" fontId="2" fillId="36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6" borderId="3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2" fillId="36" borderId="34" xfId="0" applyFont="1" applyFill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5" borderId="0" xfId="0" applyNumberFormat="1" applyFont="1" applyFill="1" applyBorder="1" applyAlignment="1" applyProtection="1">
      <alignment horizontal="right" vertical="center"/>
      <protection/>
    </xf>
    <xf numFmtId="3" fontId="2" fillId="35" borderId="14" xfId="0" applyNumberFormat="1" applyFont="1" applyFill="1" applyBorder="1" applyAlignment="1" applyProtection="1">
      <alignment horizontal="right" vertical="center"/>
      <protection/>
    </xf>
    <xf numFmtId="0" fontId="2" fillId="35" borderId="34" xfId="0" applyFont="1" applyFill="1" applyBorder="1" applyAlignment="1" applyProtection="1">
      <alignment/>
      <protection/>
    </xf>
    <xf numFmtId="2" fontId="2" fillId="0" borderId="30" xfId="0" applyNumberFormat="1" applyFont="1" applyBorder="1" applyAlignment="1" applyProtection="1">
      <alignment/>
      <protection/>
    </xf>
    <xf numFmtId="172" fontId="4" fillId="38" borderId="22" xfId="0" applyNumberFormat="1" applyFont="1" applyFill="1" applyBorder="1" applyAlignment="1" applyProtection="1">
      <alignment vertical="center"/>
      <protection/>
    </xf>
    <xf numFmtId="172" fontId="4" fillId="38" borderId="2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2" fillId="36" borderId="25" xfId="0" applyNumberFormat="1" applyFont="1" applyFill="1" applyBorder="1" applyAlignment="1" applyProtection="1">
      <alignment horizontal="right" vertical="center"/>
      <protection/>
    </xf>
    <xf numFmtId="0" fontId="2" fillId="36" borderId="23" xfId="0" applyFont="1" applyFill="1" applyBorder="1" applyAlignment="1" applyProtection="1">
      <alignment horizontal="right" vertical="center"/>
      <protection/>
    </xf>
    <xf numFmtId="0" fontId="2" fillId="36" borderId="20" xfId="0" applyFont="1" applyFill="1" applyBorder="1" applyAlignment="1" applyProtection="1">
      <alignment horizontal="right" vertical="center"/>
      <protection/>
    </xf>
    <xf numFmtId="0" fontId="4" fillId="36" borderId="28" xfId="0" applyFont="1" applyFill="1" applyBorder="1" applyAlignment="1" applyProtection="1">
      <alignment horizontal="right" vertical="center"/>
      <protection/>
    </xf>
    <xf numFmtId="0" fontId="2" fillId="36" borderId="25" xfId="0" applyFont="1" applyFill="1" applyBorder="1" applyAlignment="1" applyProtection="1">
      <alignment horizontal="right" vertical="center"/>
      <protection/>
    </xf>
    <xf numFmtId="0" fontId="2" fillId="36" borderId="27" xfId="0" applyFont="1" applyFill="1" applyBorder="1" applyAlignment="1" applyProtection="1">
      <alignment horizontal="right" vertical="center"/>
      <protection/>
    </xf>
    <xf numFmtId="0" fontId="2" fillId="36" borderId="20" xfId="0" applyNumberFormat="1" applyFont="1" applyFill="1" applyBorder="1" applyAlignment="1" applyProtection="1">
      <alignment horizontal="right" vertical="center"/>
      <protection/>
    </xf>
    <xf numFmtId="172" fontId="4" fillId="16" borderId="15" xfId="0" applyNumberFormat="1" applyFont="1" applyFill="1" applyBorder="1" applyAlignment="1" applyProtection="1">
      <alignment horizontal="center" vertical="center"/>
      <protection/>
    </xf>
    <xf numFmtId="17" fontId="4" fillId="18" borderId="15" xfId="0" applyNumberFormat="1" applyFont="1" applyFill="1" applyBorder="1" applyAlignment="1" applyProtection="1">
      <alignment horizontal="center"/>
      <protection/>
    </xf>
    <xf numFmtId="172" fontId="4" fillId="18" borderId="15" xfId="0" applyNumberFormat="1" applyFont="1" applyFill="1" applyBorder="1" applyAlignment="1" applyProtection="1">
      <alignment horizontal="center" vertical="center"/>
      <protection/>
    </xf>
    <xf numFmtId="17" fontId="4" fillId="37" borderId="15" xfId="0" applyNumberFormat="1" applyFont="1" applyFill="1" applyBorder="1" applyAlignment="1" applyProtection="1">
      <alignment horizontal="center"/>
      <protection/>
    </xf>
    <xf numFmtId="172" fontId="4" fillId="37" borderId="15" xfId="0" applyNumberFormat="1" applyFont="1" applyFill="1" applyBorder="1" applyAlignment="1" applyProtection="1">
      <alignment horizontal="center" vertical="center"/>
      <protection/>
    </xf>
    <xf numFmtId="175" fontId="2" fillId="0" borderId="30" xfId="0" applyNumberFormat="1" applyFont="1" applyBorder="1" applyAlignment="1" applyProtection="1">
      <alignment horizontal="center" vertical="center"/>
      <protection/>
    </xf>
    <xf numFmtId="16" fontId="0" fillId="0" borderId="0" xfId="0" applyNumberFormat="1" applyAlignment="1">
      <alignment/>
    </xf>
    <xf numFmtId="172" fontId="4" fillId="39" borderId="17" xfId="0" applyNumberFormat="1" applyFont="1" applyFill="1" applyBorder="1" applyAlignment="1" applyProtection="1">
      <alignment horizontal="center" vertical="center"/>
      <protection/>
    </xf>
    <xf numFmtId="172" fontId="4" fillId="32" borderId="15" xfId="0" applyNumberFormat="1" applyFont="1" applyFill="1" applyBorder="1" applyAlignment="1" applyProtection="1">
      <alignment horizontal="center" vertical="center"/>
      <protection/>
    </xf>
    <xf numFmtId="172" fontId="4" fillId="32" borderId="17" xfId="0" applyNumberFormat="1" applyFont="1" applyFill="1" applyBorder="1" applyAlignment="1" applyProtection="1">
      <alignment horizontal="center" vertical="center"/>
      <protection/>
    </xf>
    <xf numFmtId="17" fontId="4" fillId="38" borderId="15" xfId="0" applyNumberFormat="1" applyFont="1" applyFill="1" applyBorder="1" applyAlignment="1" applyProtection="1">
      <alignment horizontal="center"/>
      <protection/>
    </xf>
    <xf numFmtId="172" fontId="4" fillId="6" borderId="36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>
      <alignment/>
      <protection/>
    </xf>
    <xf numFmtId="1" fontId="2" fillId="36" borderId="16" xfId="0" applyNumberFormat="1" applyFont="1" applyFill="1" applyBorder="1" applyAlignment="1" applyProtection="1">
      <alignment horizontal="right" vertical="center"/>
      <protection/>
    </xf>
    <xf numFmtId="172" fontId="11" fillId="6" borderId="37" xfId="0" applyNumberFormat="1" applyFont="1" applyFill="1" applyBorder="1" applyAlignment="1" applyProtection="1">
      <alignment horizontal="left" vertical="center"/>
      <protection/>
    </xf>
    <xf numFmtId="0" fontId="5" fillId="36" borderId="0" xfId="0" applyFont="1" applyFill="1" applyAlignment="1" applyProtection="1">
      <alignment/>
      <protection/>
    </xf>
    <xf numFmtId="175" fontId="2" fillId="0" borderId="0" xfId="0" applyNumberFormat="1" applyFont="1" applyBorder="1" applyAlignment="1" applyProtection="1">
      <alignment horizontal="center" vertical="center"/>
      <protection/>
    </xf>
    <xf numFmtId="17" fontId="15" fillId="0" borderId="14" xfId="0" applyNumberFormat="1" applyFont="1" applyBorder="1" applyAlignment="1">
      <alignment horizontal="left"/>
    </xf>
    <xf numFmtId="0" fontId="15" fillId="0" borderId="14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9" fontId="15" fillId="0" borderId="14" xfId="68" applyFont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5" fillId="0" borderId="38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39" xfId="0" applyFont="1" applyBorder="1" applyAlignment="1">
      <alignment/>
    </xf>
    <xf numFmtId="3" fontId="15" fillId="0" borderId="40" xfId="0" applyNumberFormat="1" applyFont="1" applyBorder="1" applyAlignment="1">
      <alignment/>
    </xf>
    <xf numFmtId="0" fontId="14" fillId="0" borderId="0" xfId="0" applyFont="1" applyAlignment="1">
      <alignment/>
    </xf>
    <xf numFmtId="172" fontId="6" fillId="32" borderId="14" xfId="0" applyNumberFormat="1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16" fillId="32" borderId="15" xfId="0" applyFont="1" applyFill="1" applyBorder="1" applyAlignment="1">
      <alignment horizontal="center"/>
    </xf>
    <xf numFmtId="3" fontId="15" fillId="0" borderId="24" xfId="0" applyNumberFormat="1" applyFont="1" applyBorder="1" applyAlignment="1">
      <alignment/>
    </xf>
    <xf numFmtId="0" fontId="16" fillId="33" borderId="15" xfId="0" applyFont="1" applyFill="1" applyBorder="1" applyAlignment="1">
      <alignment horizontal="center" wrapText="1"/>
    </xf>
    <xf numFmtId="0" fontId="15" fillId="0" borderId="23" xfId="0" applyFont="1" applyBorder="1" applyAlignment="1">
      <alignment/>
    </xf>
    <xf numFmtId="3" fontId="15" fillId="0" borderId="25" xfId="0" applyNumberFormat="1" applyFont="1" applyBorder="1" applyAlignment="1">
      <alignment/>
    </xf>
    <xf numFmtId="10" fontId="15" fillId="0" borderId="41" xfId="68" applyNumberFormat="1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16" xfId="0" applyNumberFormat="1" applyFont="1" applyBorder="1" applyAlignment="1">
      <alignment/>
    </xf>
    <xf numFmtId="10" fontId="15" fillId="0" borderId="34" xfId="68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" fontId="15" fillId="0" borderId="26" xfId="0" applyNumberFormat="1" applyFont="1" applyBorder="1" applyAlignment="1">
      <alignment/>
    </xf>
    <xf numFmtId="10" fontId="15" fillId="0" borderId="42" xfId="68" applyNumberFormat="1" applyFont="1" applyBorder="1" applyAlignment="1">
      <alignment/>
    </xf>
    <xf numFmtId="0" fontId="16" fillId="0" borderId="37" xfId="0" applyFont="1" applyFill="1" applyBorder="1" applyAlignment="1">
      <alignment/>
    </xf>
    <xf numFmtId="3" fontId="16" fillId="0" borderId="43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1" xfId="0" applyFont="1" applyFill="1" applyBorder="1" applyAlignment="1">
      <alignment/>
    </xf>
    <xf numFmtId="174" fontId="15" fillId="0" borderId="13" xfId="68" applyNumberFormat="1" applyFont="1" applyBorder="1" applyAlignment="1">
      <alignment/>
    </xf>
    <xf numFmtId="0" fontId="15" fillId="0" borderId="31" xfId="0" applyFont="1" applyFill="1" applyBorder="1" applyAlignment="1">
      <alignment/>
    </xf>
    <xf numFmtId="174" fontId="15" fillId="0" borderId="21" xfId="68" applyNumberFormat="1" applyFont="1" applyBorder="1" applyAlignment="1">
      <alignment/>
    </xf>
    <xf numFmtId="0" fontId="16" fillId="0" borderId="45" xfId="0" applyFont="1" applyFill="1" applyBorder="1" applyAlignment="1">
      <alignment/>
    </xf>
    <xf numFmtId="0" fontId="15" fillId="0" borderId="46" xfId="0" applyFont="1" applyBorder="1" applyAlignment="1">
      <alignment/>
    </xf>
    <xf numFmtId="0" fontId="16" fillId="33" borderId="47" xfId="0" applyFont="1" applyFill="1" applyBorder="1" applyAlignment="1">
      <alignment horizontal="center" wrapText="1"/>
    </xf>
    <xf numFmtId="0" fontId="16" fillId="33" borderId="48" xfId="0" applyFont="1" applyFill="1" applyBorder="1" applyAlignment="1">
      <alignment horizontal="center" wrapText="1"/>
    </xf>
    <xf numFmtId="0" fontId="16" fillId="33" borderId="49" xfId="0" applyFont="1" applyFill="1" applyBorder="1" applyAlignment="1">
      <alignment horizontal="center" wrapText="1"/>
    </xf>
    <xf numFmtId="0" fontId="15" fillId="0" borderId="22" xfId="0" applyFont="1" applyBorder="1" applyAlignment="1">
      <alignment/>
    </xf>
    <xf numFmtId="10" fontId="15" fillId="0" borderId="50" xfId="68" applyNumberFormat="1" applyFont="1" applyBorder="1" applyAlignment="1">
      <alignment/>
    </xf>
    <xf numFmtId="0" fontId="16" fillId="0" borderId="51" xfId="0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22" xfId="0" applyFont="1" applyFill="1" applyBorder="1" applyAlignment="1">
      <alignment/>
    </xf>
    <xf numFmtId="174" fontId="15" fillId="0" borderId="50" xfId="68" applyNumberFormat="1" applyFont="1" applyBorder="1" applyAlignment="1">
      <alignment/>
    </xf>
    <xf numFmtId="0" fontId="15" fillId="0" borderId="20" xfId="0" applyFont="1" applyFill="1" applyBorder="1" applyAlignment="1">
      <alignment/>
    </xf>
    <xf numFmtId="174" fontId="15" fillId="0" borderId="34" xfId="68" applyNumberFormat="1" applyFont="1" applyBorder="1" applyAlignment="1">
      <alignment/>
    </xf>
    <xf numFmtId="17" fontId="4" fillId="6" borderId="17" xfId="0" applyNumberFormat="1" applyFont="1" applyFill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2" fillId="36" borderId="27" xfId="0" applyNumberFormat="1" applyFont="1" applyFill="1" applyBorder="1" applyAlignment="1" applyProtection="1">
      <alignment horizontal="right" vertical="center"/>
      <protection/>
    </xf>
    <xf numFmtId="0" fontId="2" fillId="36" borderId="31" xfId="0" applyFont="1" applyFill="1" applyBorder="1" applyAlignment="1" applyProtection="1">
      <alignment/>
      <protection/>
    </xf>
    <xf numFmtId="0" fontId="2" fillId="36" borderId="20" xfId="0" applyNumberFormat="1" applyFont="1" applyFill="1" applyBorder="1" applyAlignment="1" applyProtection="1">
      <alignment horizontal="center" vertical="center"/>
      <protection/>
    </xf>
    <xf numFmtId="3" fontId="2" fillId="36" borderId="20" xfId="0" applyNumberFormat="1" applyFont="1" applyFill="1" applyBorder="1" applyAlignment="1" applyProtection="1">
      <alignment horizontal="right" vertical="center"/>
      <protection/>
    </xf>
    <xf numFmtId="17" fontId="4" fillId="6" borderId="52" xfId="0" applyNumberFormat="1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72" fontId="72" fillId="37" borderId="15" xfId="0" applyNumberFormat="1" applyFont="1" applyFill="1" applyBorder="1" applyAlignment="1" applyProtection="1">
      <alignment vertical="center"/>
      <protection/>
    </xf>
    <xf numFmtId="172" fontId="72" fillId="6" borderId="36" xfId="0" applyNumberFormat="1" applyFont="1" applyFill="1" applyBorder="1" applyAlignment="1" applyProtection="1">
      <alignment horizontal="center" vertical="center"/>
      <protection/>
    </xf>
    <xf numFmtId="172" fontId="72" fillId="32" borderId="15" xfId="0" applyNumberFormat="1" applyFont="1" applyFill="1" applyBorder="1" applyAlignment="1" applyProtection="1">
      <alignment horizontal="center" vertical="center"/>
      <protection/>
    </xf>
    <xf numFmtId="172" fontId="72" fillId="32" borderId="17" xfId="0" applyNumberFormat="1" applyFont="1" applyFill="1" applyBorder="1" applyAlignment="1" applyProtection="1">
      <alignment horizontal="center" vertical="center"/>
      <protection/>
    </xf>
    <xf numFmtId="17" fontId="72" fillId="38" borderId="15" xfId="0" applyNumberFormat="1" applyFont="1" applyFill="1" applyBorder="1" applyAlignment="1" applyProtection="1">
      <alignment horizontal="center"/>
      <protection/>
    </xf>
    <xf numFmtId="172" fontId="72" fillId="39" borderId="17" xfId="0" applyNumberFormat="1" applyFont="1" applyFill="1" applyBorder="1" applyAlignment="1" applyProtection="1">
      <alignment horizontal="center" vertical="center"/>
      <protection/>
    </xf>
    <xf numFmtId="172" fontId="72" fillId="16" borderId="15" xfId="0" applyNumberFormat="1" applyFont="1" applyFill="1" applyBorder="1" applyAlignment="1" applyProtection="1">
      <alignment horizontal="center" vertical="center"/>
      <protection/>
    </xf>
    <xf numFmtId="172" fontId="72" fillId="18" borderId="15" xfId="0" applyNumberFormat="1" applyFont="1" applyFill="1" applyBorder="1" applyAlignment="1" applyProtection="1">
      <alignment horizontal="center" vertical="center"/>
      <protection/>
    </xf>
    <xf numFmtId="172" fontId="72" fillId="37" borderId="15" xfId="0" applyNumberFormat="1" applyFont="1" applyFill="1" applyBorder="1" applyAlignment="1" applyProtection="1">
      <alignment horizontal="center" vertical="center"/>
      <protection/>
    </xf>
    <xf numFmtId="0" fontId="72" fillId="34" borderId="17" xfId="0" applyNumberFormat="1" applyFont="1" applyFill="1" applyBorder="1" applyAlignment="1" applyProtection="1">
      <alignment horizontal="center" vertical="center"/>
      <protection/>
    </xf>
    <xf numFmtId="0" fontId="72" fillId="34" borderId="15" xfId="0" applyNumberFormat="1" applyFont="1" applyFill="1" applyBorder="1" applyAlignment="1" applyProtection="1">
      <alignment vertical="center"/>
      <protection/>
    </xf>
    <xf numFmtId="0" fontId="70" fillId="35" borderId="19" xfId="0" applyFont="1" applyFill="1" applyBorder="1" applyAlignment="1" applyProtection="1">
      <alignment/>
      <protection/>
    </xf>
    <xf numFmtId="0" fontId="72" fillId="34" borderId="15" xfId="0" applyFont="1" applyFill="1" applyBorder="1" applyAlignment="1" applyProtection="1">
      <alignment horizontal="left" vertical="center"/>
      <protection/>
    </xf>
    <xf numFmtId="0" fontId="70" fillId="36" borderId="20" xfId="0" applyFont="1" applyFill="1" applyBorder="1" applyAlignment="1" applyProtection="1">
      <alignment horizontal="center" vertical="center"/>
      <protection/>
    </xf>
    <xf numFmtId="10" fontId="15" fillId="0" borderId="14" xfId="68" applyNumberFormat="1" applyFont="1" applyBorder="1" applyAlignment="1">
      <alignment/>
    </xf>
    <xf numFmtId="0" fontId="2" fillId="36" borderId="23" xfId="0" applyNumberFormat="1" applyFont="1" applyFill="1" applyBorder="1" applyAlignment="1" applyProtection="1">
      <alignment horizontal="center" vertical="center"/>
      <protection/>
    </xf>
    <xf numFmtId="3" fontId="4" fillId="36" borderId="20" xfId="0" applyNumberFormat="1" applyFont="1" applyFill="1" applyBorder="1" applyAlignment="1" applyProtection="1">
      <alignment horizontal="right" vertical="center"/>
      <protection/>
    </xf>
    <xf numFmtId="3" fontId="4" fillId="36" borderId="31" xfId="0" applyNumberFormat="1" applyFont="1" applyFill="1" applyBorder="1" applyAlignment="1" applyProtection="1">
      <alignment/>
      <protection/>
    </xf>
    <xf numFmtId="0" fontId="4" fillId="36" borderId="34" xfId="0" applyFont="1" applyFill="1" applyBorder="1" applyAlignment="1" applyProtection="1">
      <alignment/>
      <protection/>
    </xf>
    <xf numFmtId="17" fontId="3" fillId="36" borderId="0" xfId="0" applyNumberFormat="1" applyFont="1" applyFill="1" applyBorder="1" applyAlignment="1" applyProtection="1">
      <alignment horizontal="left" vertical="center"/>
      <protection/>
    </xf>
    <xf numFmtId="3" fontId="4" fillId="36" borderId="20" xfId="0" applyNumberFormat="1" applyFont="1" applyFill="1" applyBorder="1" applyAlignment="1" applyProtection="1">
      <alignment/>
      <protection/>
    </xf>
    <xf numFmtId="1" fontId="2" fillId="36" borderId="20" xfId="0" applyNumberFormat="1" applyFont="1" applyFill="1" applyBorder="1" applyAlignment="1" applyProtection="1">
      <alignment horizontal="right" vertical="center"/>
      <protection/>
    </xf>
    <xf numFmtId="3" fontId="2" fillId="36" borderId="20" xfId="0" applyNumberFormat="1" applyFont="1" applyFill="1" applyBorder="1" applyAlignment="1" applyProtection="1">
      <alignment horizontal="right" vertical="center"/>
      <protection locked="0"/>
    </xf>
    <xf numFmtId="3" fontId="2" fillId="36" borderId="51" xfId="0" applyNumberFormat="1" applyFont="1" applyFill="1" applyBorder="1" applyAlignment="1" applyProtection="1">
      <alignment horizontal="right" vertical="center"/>
      <protection locked="0"/>
    </xf>
    <xf numFmtId="10" fontId="4" fillId="36" borderId="20" xfId="68" applyNumberFormat="1" applyFont="1" applyFill="1" applyBorder="1" applyAlignment="1" applyProtection="1">
      <alignment horizontal="right" vertical="center"/>
      <protection/>
    </xf>
    <xf numFmtId="3" fontId="4" fillId="36" borderId="20" xfId="0" applyNumberFormat="1" applyFont="1" applyFill="1" applyBorder="1" applyAlignment="1" applyProtection="1">
      <alignment horizontal="right"/>
      <protection/>
    </xf>
    <xf numFmtId="0" fontId="2" fillId="36" borderId="24" xfId="0" applyNumberFormat="1" applyFont="1" applyFill="1" applyBorder="1" applyAlignment="1" applyProtection="1">
      <alignment horizontal="right" vertical="center"/>
      <protection/>
    </xf>
    <xf numFmtId="3" fontId="4" fillId="36" borderId="34" xfId="0" applyNumberFormat="1" applyFont="1" applyFill="1" applyBorder="1" applyAlignment="1" applyProtection="1">
      <alignment/>
      <protection/>
    </xf>
    <xf numFmtId="3" fontId="4" fillId="36" borderId="38" xfId="0" applyNumberFormat="1" applyFont="1" applyFill="1" applyBorder="1" applyAlignment="1" applyProtection="1">
      <alignment/>
      <protection/>
    </xf>
    <xf numFmtId="3" fontId="4" fillId="36" borderId="14" xfId="0" applyNumberFormat="1" applyFont="1" applyFill="1" applyBorder="1" applyAlignment="1" applyProtection="1">
      <alignment/>
      <protection/>
    </xf>
    <xf numFmtId="1" fontId="2" fillId="36" borderId="21" xfId="0" applyNumberFormat="1" applyFont="1" applyFill="1" applyBorder="1" applyAlignment="1" applyProtection="1">
      <alignment horizontal="right" vertical="center"/>
      <protection/>
    </xf>
    <xf numFmtId="1" fontId="2" fillId="36" borderId="31" xfId="0" applyNumberFormat="1" applyFont="1" applyFill="1" applyBorder="1" applyAlignment="1" applyProtection="1">
      <alignment horizontal="right" vertical="center"/>
      <protection/>
    </xf>
    <xf numFmtId="1" fontId="2" fillId="36" borderId="30" xfId="0" applyNumberFormat="1" applyFont="1" applyFill="1" applyBorder="1" applyAlignment="1" applyProtection="1">
      <alignment horizontal="right" vertical="center"/>
      <protection/>
    </xf>
    <xf numFmtId="1" fontId="2" fillId="36" borderId="14" xfId="0" applyNumberFormat="1" applyFont="1" applyFill="1" applyBorder="1" applyAlignment="1" applyProtection="1">
      <alignment horizontal="right" vertical="center"/>
      <protection/>
    </xf>
    <xf numFmtId="1" fontId="2" fillId="36" borderId="14" xfId="0" applyNumberFormat="1" applyFont="1" applyFill="1" applyBorder="1" applyAlignment="1" applyProtection="1">
      <alignment/>
      <protection/>
    </xf>
    <xf numFmtId="1" fontId="2" fillId="36" borderId="34" xfId="0" applyNumberFormat="1" applyFont="1" applyFill="1" applyBorder="1" applyAlignment="1" applyProtection="1">
      <alignment/>
      <protection/>
    </xf>
    <xf numFmtId="3" fontId="2" fillId="36" borderId="21" xfId="0" applyNumberFormat="1" applyFont="1" applyFill="1" applyBorder="1" applyAlignment="1" applyProtection="1">
      <alignment horizontal="right" vertical="center"/>
      <protection locked="0"/>
    </xf>
    <xf numFmtId="3" fontId="2" fillId="36" borderId="31" xfId="0" applyNumberFormat="1" applyFont="1" applyFill="1" applyBorder="1" applyAlignment="1" applyProtection="1">
      <alignment horizontal="right" vertical="center"/>
      <protection locked="0"/>
    </xf>
    <xf numFmtId="3" fontId="2" fillId="36" borderId="30" xfId="0" applyNumberFormat="1" applyFont="1" applyFill="1" applyBorder="1" applyAlignment="1" applyProtection="1">
      <alignment horizontal="right" vertical="center"/>
      <protection locked="0"/>
    </xf>
    <xf numFmtId="3" fontId="2" fillId="36" borderId="14" xfId="0" applyNumberFormat="1" applyFont="1" applyFill="1" applyBorder="1" applyAlignment="1" applyProtection="1">
      <alignment horizontal="right" vertical="center"/>
      <protection locked="0"/>
    </xf>
    <xf numFmtId="0" fontId="2" fillId="36" borderId="26" xfId="0" applyNumberFormat="1" applyFont="1" applyFill="1" applyBorder="1" applyAlignment="1" applyProtection="1">
      <alignment horizontal="right" vertical="center"/>
      <protection/>
    </xf>
    <xf numFmtId="3" fontId="2" fillId="36" borderId="26" xfId="0" applyNumberFormat="1" applyFont="1" applyFill="1" applyBorder="1" applyAlignment="1" applyProtection="1">
      <alignment horizontal="right" vertical="center"/>
      <protection locked="0"/>
    </xf>
    <xf numFmtId="3" fontId="2" fillId="36" borderId="42" xfId="0" applyNumberFormat="1" applyFont="1" applyFill="1" applyBorder="1" applyAlignment="1" applyProtection="1">
      <alignment horizontal="right" vertical="center"/>
      <protection locked="0"/>
    </xf>
    <xf numFmtId="3" fontId="2" fillId="36" borderId="53" xfId="0" applyNumberFormat="1" applyFont="1" applyFill="1" applyBorder="1" applyAlignment="1" applyProtection="1">
      <alignment horizontal="right" vertical="center"/>
      <protection locked="0"/>
    </xf>
    <xf numFmtId="2" fontId="2" fillId="36" borderId="31" xfId="0" applyNumberFormat="1" applyFont="1" applyFill="1" applyBorder="1" applyAlignment="1" applyProtection="1">
      <alignment/>
      <protection/>
    </xf>
    <xf numFmtId="0" fontId="4" fillId="36" borderId="21" xfId="0" applyFont="1" applyFill="1" applyBorder="1" applyAlignment="1" applyProtection="1">
      <alignment/>
      <protection/>
    </xf>
    <xf numFmtId="0" fontId="70" fillId="36" borderId="31" xfId="0" applyFont="1" applyFill="1" applyBorder="1" applyAlignment="1" applyProtection="1">
      <alignment/>
      <protection/>
    </xf>
    <xf numFmtId="0" fontId="71" fillId="36" borderId="0" xfId="0" applyFont="1" applyFill="1" applyAlignment="1" applyProtection="1">
      <alignment/>
      <protection/>
    </xf>
    <xf numFmtId="3" fontId="2" fillId="36" borderId="3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36" borderId="20" xfId="0" applyFont="1" applyFill="1" applyBorder="1" applyAlignment="1" applyProtection="1">
      <alignment horizontal="right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72" fillId="34" borderId="20" xfId="0" applyNumberFormat="1" applyFont="1" applyFill="1" applyBorder="1" applyAlignment="1" applyProtection="1">
      <alignment horizontal="center" vertical="center"/>
      <protection/>
    </xf>
    <xf numFmtId="172" fontId="72" fillId="35" borderId="20" xfId="0" applyNumberFormat="1" applyFont="1" applyFill="1" applyBorder="1" applyAlignment="1" applyProtection="1">
      <alignment vertical="center"/>
      <protection/>
    </xf>
    <xf numFmtId="0" fontId="72" fillId="34" borderId="17" xfId="0" applyNumberFormat="1" applyFont="1" applyFill="1" applyBorder="1" applyAlignment="1" applyProtection="1">
      <alignment vertical="center"/>
      <protection/>
    </xf>
    <xf numFmtId="0" fontId="70" fillId="35" borderId="14" xfId="0" applyFont="1" applyFill="1" applyBorder="1" applyAlignment="1" applyProtection="1">
      <alignment/>
      <protection/>
    </xf>
    <xf numFmtId="0" fontId="70" fillId="35" borderId="0" xfId="0" applyFont="1" applyFill="1" applyBorder="1" applyAlignment="1" applyProtection="1">
      <alignment/>
      <protection/>
    </xf>
    <xf numFmtId="0" fontId="70" fillId="35" borderId="54" xfId="0" applyFont="1" applyFill="1" applyBorder="1" applyAlignment="1" applyProtection="1">
      <alignment/>
      <protection/>
    </xf>
    <xf numFmtId="0" fontId="70" fillId="35" borderId="12" xfId="0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3" fontId="70" fillId="36" borderId="20" xfId="0" applyNumberFormat="1" applyFont="1" applyFill="1" applyBorder="1" applyAlignment="1" applyProtection="1">
      <alignment horizontal="right" vertical="center"/>
      <protection/>
    </xf>
    <xf numFmtId="0" fontId="70" fillId="35" borderId="10" xfId="0" applyFont="1" applyFill="1" applyBorder="1" applyAlignment="1" applyProtection="1">
      <alignment/>
      <protection/>
    </xf>
    <xf numFmtId="3" fontId="70" fillId="35" borderId="10" xfId="0" applyNumberFormat="1" applyFont="1" applyFill="1" applyBorder="1" applyAlignment="1" applyProtection="1">
      <alignment horizontal="right" vertical="center"/>
      <protection/>
    </xf>
    <xf numFmtId="3" fontId="70" fillId="35" borderId="14" xfId="0" applyNumberFormat="1" applyFont="1" applyFill="1" applyBorder="1" applyAlignment="1" applyProtection="1">
      <alignment horizontal="right" vertical="center"/>
      <protection/>
    </xf>
    <xf numFmtId="3" fontId="70" fillId="35" borderId="0" xfId="0" applyNumberFormat="1" applyFont="1" applyFill="1" applyBorder="1" applyAlignment="1" applyProtection="1">
      <alignment horizontal="right" vertical="center"/>
      <protection/>
    </xf>
    <xf numFmtId="0" fontId="72" fillId="34" borderId="22" xfId="0" applyFont="1" applyFill="1" applyBorder="1" applyAlignment="1" applyProtection="1">
      <alignment horizontal="left" vertical="center"/>
      <protection/>
    </xf>
    <xf numFmtId="0" fontId="70" fillId="35" borderId="30" xfId="0" applyFont="1" applyFill="1" applyBorder="1" applyAlignment="1" applyProtection="1">
      <alignment/>
      <protection/>
    </xf>
    <xf numFmtId="0" fontId="70" fillId="35" borderId="34" xfId="0" applyFont="1" applyFill="1" applyBorder="1" applyAlignment="1" applyProtection="1">
      <alignment/>
      <protection/>
    </xf>
    <xf numFmtId="0" fontId="70" fillId="35" borderId="21" xfId="0" applyFont="1" applyFill="1" applyBorder="1" applyAlignment="1" applyProtection="1">
      <alignment/>
      <protection/>
    </xf>
    <xf numFmtId="0" fontId="72" fillId="34" borderId="20" xfId="0" applyFont="1" applyFill="1" applyBorder="1" applyAlignment="1" applyProtection="1">
      <alignment horizontal="center" vertical="center"/>
      <protection/>
    </xf>
    <xf numFmtId="0" fontId="72" fillId="34" borderId="35" xfId="0" applyFont="1" applyFill="1" applyBorder="1" applyAlignment="1" applyProtection="1">
      <alignment horizontal="left" vertical="center"/>
      <protection/>
    </xf>
    <xf numFmtId="0" fontId="71" fillId="0" borderId="0" xfId="0" applyFont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6" borderId="0" xfId="0" applyNumberFormat="1" applyFont="1" applyFill="1" applyBorder="1" applyAlignment="1" applyProtection="1">
      <alignment vertical="center"/>
      <protection/>
    </xf>
    <xf numFmtId="0" fontId="4" fillId="34" borderId="30" xfId="0" applyNumberFormat="1" applyFont="1" applyFill="1" applyBorder="1" applyAlignment="1" applyProtection="1">
      <alignment horizontal="center" vertical="center"/>
      <protection/>
    </xf>
    <xf numFmtId="172" fontId="4" fillId="38" borderId="22" xfId="0" applyNumberFormat="1" applyFont="1" applyFill="1" applyBorder="1" applyAlignment="1" applyProtection="1">
      <alignment horizontal="center" vertical="center"/>
      <protection/>
    </xf>
    <xf numFmtId="0" fontId="4" fillId="34" borderId="33" xfId="0" applyNumberFormat="1" applyFont="1" applyFill="1" applyBorder="1" applyAlignment="1" applyProtection="1">
      <alignment horizontal="center" vertical="center"/>
      <protection/>
    </xf>
    <xf numFmtId="0" fontId="2" fillId="35" borderId="33" xfId="0" applyNumberFormat="1" applyFont="1" applyFill="1" applyBorder="1" applyAlignment="1" applyProtection="1">
      <alignment vertical="center"/>
      <protection/>
    </xf>
    <xf numFmtId="0" fontId="2" fillId="36" borderId="55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2" fillId="36" borderId="30" xfId="0" applyNumberFormat="1" applyFont="1" applyFill="1" applyBorder="1" applyAlignment="1" applyProtection="1">
      <alignment horizontal="center" vertical="center"/>
      <protection/>
    </xf>
    <xf numFmtId="1" fontId="2" fillId="36" borderId="31" xfId="0" applyNumberFormat="1" applyFont="1" applyFill="1" applyBorder="1" applyAlignment="1" applyProtection="1">
      <alignment/>
      <protection/>
    </xf>
    <xf numFmtId="3" fontId="4" fillId="36" borderId="16" xfId="0" applyNumberFormat="1" applyFont="1" applyFill="1" applyBorder="1" applyAlignment="1" applyProtection="1">
      <alignment horizontal="right" vertical="center"/>
      <protection/>
    </xf>
    <xf numFmtId="3" fontId="4" fillId="36" borderId="56" xfId="0" applyNumberFormat="1" applyFont="1" applyFill="1" applyBorder="1" applyAlignment="1" applyProtection="1">
      <alignment/>
      <protection/>
    </xf>
    <xf numFmtId="0" fontId="2" fillId="36" borderId="14" xfId="0" applyNumberFormat="1" applyFont="1" applyFill="1" applyBorder="1" applyAlignment="1" applyProtection="1">
      <alignment horizontal="right" vertical="center"/>
      <protection/>
    </xf>
    <xf numFmtId="0" fontId="4" fillId="34" borderId="28" xfId="0" applyNumberFormat="1" applyFont="1" applyFill="1" applyBorder="1" applyAlignment="1" applyProtection="1">
      <alignment vertical="center"/>
      <protection/>
    </xf>
    <xf numFmtId="10" fontId="4" fillId="36" borderId="16" xfId="68" applyNumberFormat="1" applyFont="1" applyFill="1" applyBorder="1" applyAlignment="1" applyProtection="1">
      <alignment horizontal="right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2" fillId="36" borderId="30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right"/>
      <protection/>
    </xf>
    <xf numFmtId="2" fontId="2" fillId="36" borderId="16" xfId="0" applyNumberFormat="1" applyFont="1" applyFill="1" applyBorder="1" applyAlignment="1" applyProtection="1">
      <alignment horizontal="right"/>
      <protection/>
    </xf>
    <xf numFmtId="3" fontId="2" fillId="36" borderId="16" xfId="0" applyNumberFormat="1" applyFont="1" applyFill="1" applyBorder="1" applyAlignment="1" applyProtection="1">
      <alignment horizontal="right" vertical="center"/>
      <protection/>
    </xf>
    <xf numFmtId="10" fontId="2" fillId="36" borderId="31" xfId="68" applyNumberFormat="1" applyFont="1" applyFill="1" applyBorder="1" applyAlignment="1" applyProtection="1">
      <alignment/>
      <protection/>
    </xf>
    <xf numFmtId="0" fontId="72" fillId="38" borderId="14" xfId="0" applyFont="1" applyFill="1" applyBorder="1" applyAlignment="1" applyProtection="1">
      <alignment/>
      <protection/>
    </xf>
    <xf numFmtId="0" fontId="12" fillId="35" borderId="22" xfId="0" applyFont="1" applyFill="1" applyBorder="1" applyAlignment="1" applyProtection="1">
      <alignment/>
      <protection/>
    </xf>
    <xf numFmtId="0" fontId="2" fillId="35" borderId="50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0" fillId="36" borderId="57" xfId="0" applyFont="1" applyFill="1" applyBorder="1" applyAlignment="1">
      <alignment/>
    </xf>
    <xf numFmtId="0" fontId="4" fillId="36" borderId="56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70" fillId="35" borderId="14" xfId="0" applyFont="1" applyFill="1" applyBorder="1" applyAlignment="1" applyProtection="1">
      <alignment horizontal="right"/>
      <protection/>
    </xf>
    <xf numFmtId="0" fontId="70" fillId="36" borderId="31" xfId="0" applyFont="1" applyFill="1" applyBorder="1" applyAlignment="1" applyProtection="1">
      <alignment horizontal="center"/>
      <protection/>
    </xf>
    <xf numFmtId="0" fontId="70" fillId="36" borderId="31" xfId="0" applyFont="1" applyFill="1" applyBorder="1" applyAlignment="1" applyProtection="1">
      <alignment horizontal="right"/>
      <protection/>
    </xf>
    <xf numFmtId="3" fontId="72" fillId="36" borderId="20" xfId="0" applyNumberFormat="1" applyFont="1" applyFill="1" applyBorder="1" applyAlignment="1" applyProtection="1">
      <alignment horizontal="right"/>
      <protection/>
    </xf>
    <xf numFmtId="0" fontId="72" fillId="36" borderId="31" xfId="0" applyFont="1" applyFill="1" applyBorder="1" applyAlignment="1" applyProtection="1">
      <alignment/>
      <protection/>
    </xf>
    <xf numFmtId="0" fontId="72" fillId="36" borderId="21" xfId="0" applyFont="1" applyFill="1" applyBorder="1" applyAlignment="1" applyProtection="1">
      <alignment/>
      <protection/>
    </xf>
    <xf numFmtId="0" fontId="72" fillId="36" borderId="30" xfId="0" applyFont="1" applyFill="1" applyBorder="1" applyAlignment="1" applyProtection="1">
      <alignment/>
      <protection/>
    </xf>
    <xf numFmtId="0" fontId="72" fillId="36" borderId="14" xfId="0" applyFont="1" applyFill="1" applyBorder="1" applyAlignment="1" applyProtection="1">
      <alignment/>
      <protection/>
    </xf>
    <xf numFmtId="0" fontId="72" fillId="36" borderId="34" xfId="0" applyFont="1" applyFill="1" applyBorder="1" applyAlignment="1" applyProtection="1">
      <alignment/>
      <protection/>
    </xf>
    <xf numFmtId="0" fontId="70" fillId="36" borderId="23" xfId="0" applyNumberFormat="1" applyFont="1" applyFill="1" applyBorder="1" applyAlignment="1" applyProtection="1">
      <alignment horizontal="center" vertical="center"/>
      <protection/>
    </xf>
    <xf numFmtId="3" fontId="72" fillId="36" borderId="14" xfId="0" applyNumberFormat="1" applyFont="1" applyFill="1" applyBorder="1" applyAlignment="1" applyProtection="1">
      <alignment/>
      <protection/>
    </xf>
    <xf numFmtId="0" fontId="72" fillId="36" borderId="56" xfId="0" applyFont="1" applyFill="1" applyBorder="1" applyAlignment="1" applyProtection="1">
      <alignment/>
      <protection/>
    </xf>
    <xf numFmtId="0" fontId="70" fillId="36" borderId="20" xfId="0" applyNumberFormat="1" applyFont="1" applyFill="1" applyBorder="1" applyAlignment="1" applyProtection="1">
      <alignment horizontal="center" vertical="center"/>
      <protection/>
    </xf>
    <xf numFmtId="3" fontId="72" fillId="36" borderId="31" xfId="0" applyNumberFormat="1" applyFont="1" applyFill="1" applyBorder="1" applyAlignment="1" applyProtection="1">
      <alignment/>
      <protection/>
    </xf>
    <xf numFmtId="3" fontId="72" fillId="36" borderId="34" xfId="0" applyNumberFormat="1" applyFont="1" applyFill="1" applyBorder="1" applyAlignment="1" applyProtection="1">
      <alignment/>
      <protection/>
    </xf>
    <xf numFmtId="3" fontId="72" fillId="36" borderId="38" xfId="0" applyNumberFormat="1" applyFont="1" applyFill="1" applyBorder="1" applyAlignment="1" applyProtection="1">
      <alignment/>
      <protection/>
    </xf>
    <xf numFmtId="0" fontId="70" fillId="36" borderId="16" xfId="0" applyNumberFormat="1" applyFont="1" applyFill="1" applyBorder="1" applyAlignment="1" applyProtection="1">
      <alignment horizontal="right" vertical="center"/>
      <protection/>
    </xf>
    <xf numFmtId="1" fontId="70" fillId="36" borderId="20" xfId="0" applyNumberFormat="1" applyFont="1" applyFill="1" applyBorder="1" applyAlignment="1" applyProtection="1">
      <alignment horizontal="right" vertical="center"/>
      <protection/>
    </xf>
    <xf numFmtId="1" fontId="70" fillId="36" borderId="21" xfId="0" applyNumberFormat="1" applyFont="1" applyFill="1" applyBorder="1" applyAlignment="1" applyProtection="1">
      <alignment horizontal="right" vertical="center"/>
      <protection/>
    </xf>
    <xf numFmtId="1" fontId="70" fillId="36" borderId="31" xfId="0" applyNumberFormat="1" applyFont="1" applyFill="1" applyBorder="1" applyAlignment="1" applyProtection="1">
      <alignment horizontal="right" vertical="center"/>
      <protection/>
    </xf>
    <xf numFmtId="1" fontId="70" fillId="36" borderId="30" xfId="0" applyNumberFormat="1" applyFont="1" applyFill="1" applyBorder="1" applyAlignment="1" applyProtection="1">
      <alignment horizontal="right" vertical="center"/>
      <protection/>
    </xf>
    <xf numFmtId="1" fontId="70" fillId="36" borderId="14" xfId="0" applyNumberFormat="1" applyFont="1" applyFill="1" applyBorder="1" applyAlignment="1" applyProtection="1">
      <alignment horizontal="right" vertical="center"/>
      <protection/>
    </xf>
    <xf numFmtId="1" fontId="70" fillId="36" borderId="14" xfId="0" applyNumberFormat="1" applyFont="1" applyFill="1" applyBorder="1" applyAlignment="1" applyProtection="1">
      <alignment/>
      <protection/>
    </xf>
    <xf numFmtId="1" fontId="70" fillId="36" borderId="34" xfId="0" applyNumberFormat="1" applyFont="1" applyFill="1" applyBorder="1" applyAlignment="1" applyProtection="1">
      <alignment/>
      <protection/>
    </xf>
    <xf numFmtId="3" fontId="70" fillId="36" borderId="21" xfId="0" applyNumberFormat="1" applyFont="1" applyFill="1" applyBorder="1" applyAlignment="1" applyProtection="1">
      <alignment horizontal="right" vertical="center"/>
      <protection locked="0"/>
    </xf>
    <xf numFmtId="3" fontId="70" fillId="36" borderId="31" xfId="0" applyNumberFormat="1" applyFont="1" applyFill="1" applyBorder="1" applyAlignment="1" applyProtection="1">
      <alignment horizontal="right" vertical="center"/>
      <protection locked="0"/>
    </xf>
    <xf numFmtId="3" fontId="70" fillId="36" borderId="14" xfId="0" applyNumberFormat="1" applyFont="1" applyFill="1" applyBorder="1" applyAlignment="1" applyProtection="1">
      <alignment horizontal="right" vertical="center"/>
      <protection locked="0"/>
    </xf>
    <xf numFmtId="3" fontId="70" fillId="36" borderId="26" xfId="0" applyNumberFormat="1" applyFont="1" applyFill="1" applyBorder="1" applyAlignment="1" applyProtection="1">
      <alignment horizontal="right" vertical="center"/>
      <protection locked="0"/>
    </xf>
    <xf numFmtId="3" fontId="70" fillId="36" borderId="42" xfId="0" applyNumberFormat="1" applyFont="1" applyFill="1" applyBorder="1" applyAlignment="1" applyProtection="1">
      <alignment horizontal="right" vertical="center"/>
      <protection locked="0"/>
    </xf>
    <xf numFmtId="3" fontId="70" fillId="36" borderId="53" xfId="0" applyNumberFormat="1" applyFont="1" applyFill="1" applyBorder="1" applyAlignment="1" applyProtection="1">
      <alignment horizontal="right" vertical="center"/>
      <protection locked="0"/>
    </xf>
    <xf numFmtId="0" fontId="70" fillId="36" borderId="27" xfId="0" applyNumberFormat="1" applyFont="1" applyFill="1" applyBorder="1" applyAlignment="1" applyProtection="1">
      <alignment horizontal="right" vertical="center"/>
      <protection/>
    </xf>
    <xf numFmtId="10" fontId="70" fillId="36" borderId="20" xfId="68" applyNumberFormat="1" applyFont="1" applyFill="1" applyBorder="1" applyAlignment="1" applyProtection="1">
      <alignment horizontal="right" vertical="center"/>
      <protection/>
    </xf>
    <xf numFmtId="2" fontId="70" fillId="36" borderId="31" xfId="0" applyNumberFormat="1" applyFont="1" applyFill="1" applyBorder="1" applyAlignment="1" applyProtection="1">
      <alignment/>
      <protection/>
    </xf>
    <xf numFmtId="2" fontId="70" fillId="36" borderId="21" xfId="0" applyNumberFormat="1" applyFont="1" applyFill="1" applyBorder="1" applyAlignment="1" applyProtection="1">
      <alignment/>
      <protection/>
    </xf>
    <xf numFmtId="2" fontId="70" fillId="36" borderId="30" xfId="0" applyNumberFormat="1" applyFont="1" applyFill="1" applyBorder="1" applyAlignment="1" applyProtection="1">
      <alignment/>
      <protection/>
    </xf>
    <xf numFmtId="2" fontId="70" fillId="36" borderId="14" xfId="0" applyNumberFormat="1" applyFont="1" applyFill="1" applyBorder="1" applyAlignment="1" applyProtection="1">
      <alignment/>
      <protection/>
    </xf>
    <xf numFmtId="2" fontId="70" fillId="36" borderId="34" xfId="0" applyNumberFormat="1" applyFont="1" applyFill="1" applyBorder="1" applyAlignment="1" applyProtection="1">
      <alignment/>
      <protection/>
    </xf>
    <xf numFmtId="2" fontId="70" fillId="36" borderId="20" xfId="0" applyNumberFormat="1" applyFont="1" applyFill="1" applyBorder="1" applyAlignment="1" applyProtection="1">
      <alignment horizontal="right"/>
      <protection/>
    </xf>
    <xf numFmtId="0" fontId="70" fillId="36" borderId="20" xfId="0" applyFont="1" applyFill="1" applyBorder="1" applyAlignment="1" applyProtection="1">
      <alignment horizontal="center"/>
      <protection/>
    </xf>
    <xf numFmtId="0" fontId="70" fillId="36" borderId="16" xfId="0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9" fontId="15" fillId="0" borderId="14" xfId="68" applyFont="1" applyFill="1" applyBorder="1" applyAlignment="1">
      <alignment/>
    </xf>
    <xf numFmtId="3" fontId="15" fillId="36" borderId="24" xfId="0" applyNumberFormat="1" applyFont="1" applyFill="1" applyBorder="1" applyAlignment="1">
      <alignment/>
    </xf>
    <xf numFmtId="3" fontId="2" fillId="0" borderId="16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0" fillId="36" borderId="0" xfId="0" applyFont="1" applyFill="1" applyBorder="1" applyAlignment="1" applyProtection="1">
      <alignment horizontal="center" vertical="center"/>
      <protection/>
    </xf>
    <xf numFmtId="0" fontId="70" fillId="36" borderId="0" xfId="0" applyFont="1" applyFill="1" applyBorder="1" applyAlignment="1" applyProtection="1">
      <alignment horizontal="right"/>
      <protection/>
    </xf>
    <xf numFmtId="3" fontId="70" fillId="36" borderId="0" xfId="0" applyNumberFormat="1" applyFont="1" applyFill="1" applyBorder="1" applyAlignment="1" applyProtection="1">
      <alignment horizontal="right" vertical="center"/>
      <protection/>
    </xf>
    <xf numFmtId="2" fontId="70" fillId="36" borderId="20" xfId="0" applyNumberFormat="1" applyFont="1" applyFill="1" applyBorder="1" applyAlignment="1" applyProtection="1">
      <alignment horizontal="center" vertical="center"/>
      <protection/>
    </xf>
    <xf numFmtId="0" fontId="70" fillId="40" borderId="0" xfId="0" applyFont="1" applyFill="1" applyAlignment="1" applyProtection="1">
      <alignment/>
      <protection/>
    </xf>
    <xf numFmtId="0" fontId="70" fillId="36" borderId="23" xfId="0" applyNumberFormat="1" applyFont="1" applyFill="1" applyBorder="1" applyAlignment="1" applyProtection="1">
      <alignment horizontal="right" vertical="center"/>
      <protection/>
    </xf>
    <xf numFmtId="0" fontId="70" fillId="36" borderId="24" xfId="0" applyNumberFormat="1" applyFont="1" applyFill="1" applyBorder="1" applyAlignment="1" applyProtection="1">
      <alignment horizontal="right" vertical="center"/>
      <protection/>
    </xf>
    <xf numFmtId="0" fontId="70" fillId="36" borderId="26" xfId="0" applyNumberFormat="1" applyFont="1" applyFill="1" applyBorder="1" applyAlignment="1" applyProtection="1">
      <alignment horizontal="right" vertical="center"/>
      <protection/>
    </xf>
    <xf numFmtId="0" fontId="70" fillId="36" borderId="25" xfId="0" applyNumberFormat="1" applyFont="1" applyFill="1" applyBorder="1" applyAlignment="1" applyProtection="1">
      <alignment horizontal="right" vertical="center"/>
      <protection/>
    </xf>
    <xf numFmtId="0" fontId="70" fillId="36" borderId="20" xfId="0" applyFont="1" applyFill="1" applyBorder="1" applyAlignment="1" applyProtection="1">
      <alignment horizontal="right" vertical="center"/>
      <protection/>
    </xf>
    <xf numFmtId="0" fontId="72" fillId="36" borderId="28" xfId="0" applyFont="1" applyFill="1" applyBorder="1" applyAlignment="1" applyProtection="1">
      <alignment horizontal="right" vertical="center"/>
      <protection/>
    </xf>
    <xf numFmtId="0" fontId="70" fillId="36" borderId="16" xfId="0" applyFont="1" applyFill="1" applyBorder="1" applyAlignment="1" applyProtection="1">
      <alignment horizontal="right" vertical="center"/>
      <protection/>
    </xf>
    <xf numFmtId="0" fontId="70" fillId="36" borderId="25" xfId="0" applyFont="1" applyFill="1" applyBorder="1" applyAlignment="1" applyProtection="1">
      <alignment horizontal="right" vertical="center"/>
      <protection/>
    </xf>
    <xf numFmtId="0" fontId="70" fillId="36" borderId="27" xfId="0" applyFont="1" applyFill="1" applyBorder="1" applyAlignment="1" applyProtection="1">
      <alignment horizontal="right" vertical="center"/>
      <protection/>
    </xf>
    <xf numFmtId="0" fontId="2" fillId="36" borderId="30" xfId="0" applyFont="1" applyFill="1" applyBorder="1" applyAlignment="1" applyProtection="1">
      <alignment/>
      <protection/>
    </xf>
    <xf numFmtId="0" fontId="70" fillId="36" borderId="20" xfId="0" applyFont="1" applyFill="1" applyBorder="1" applyAlignment="1" applyProtection="1">
      <alignment/>
      <protection/>
    </xf>
    <xf numFmtId="0" fontId="70" fillId="36" borderId="21" xfId="0" applyFont="1" applyFill="1" applyBorder="1" applyAlignment="1" applyProtection="1">
      <alignment/>
      <protection/>
    </xf>
    <xf numFmtId="0" fontId="70" fillId="36" borderId="30" xfId="0" applyFont="1" applyFill="1" applyBorder="1" applyAlignment="1" applyProtection="1">
      <alignment/>
      <protection/>
    </xf>
    <xf numFmtId="0" fontId="70" fillId="36" borderId="14" xfId="0" applyFont="1" applyFill="1" applyBorder="1" applyAlignment="1" applyProtection="1">
      <alignment/>
      <protection/>
    </xf>
    <xf numFmtId="0" fontId="70" fillId="36" borderId="34" xfId="0" applyFont="1" applyFill="1" applyBorder="1" applyAlignment="1" applyProtection="1">
      <alignment/>
      <protection/>
    </xf>
    <xf numFmtId="0" fontId="70" fillId="36" borderId="16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" fontId="4" fillId="36" borderId="31" xfId="0" applyNumberFormat="1" applyFont="1" applyFill="1" applyBorder="1" applyAlignment="1" applyProtection="1">
      <alignment/>
      <protection/>
    </xf>
    <xf numFmtId="3" fontId="70" fillId="36" borderId="30" xfId="0" applyNumberFormat="1" applyFont="1" applyFill="1" applyBorder="1" applyAlignment="1" applyProtection="1">
      <alignment horizontal="right" vertical="center"/>
      <protection/>
    </xf>
    <xf numFmtId="3" fontId="72" fillId="36" borderId="20" xfId="0" applyNumberFormat="1" applyFont="1" applyFill="1" applyBorder="1" applyAlignment="1" applyProtection="1">
      <alignment horizontal="right" vertical="center"/>
      <protection/>
    </xf>
    <xf numFmtId="3" fontId="72" fillId="36" borderId="20" xfId="0" applyNumberFormat="1" applyFont="1" applyFill="1" applyBorder="1" applyAlignment="1" applyProtection="1">
      <alignment/>
      <protection/>
    </xf>
    <xf numFmtId="3" fontId="70" fillId="36" borderId="20" xfId="0" applyNumberFormat="1" applyFont="1" applyFill="1" applyBorder="1" applyAlignment="1" applyProtection="1">
      <alignment horizontal="right" vertical="center"/>
      <protection locked="0"/>
    </xf>
    <xf numFmtId="3" fontId="70" fillId="36" borderId="51" xfId="0" applyNumberFormat="1" applyFont="1" applyFill="1" applyBorder="1" applyAlignment="1" applyProtection="1">
      <alignment horizontal="right" vertical="center"/>
      <protection locked="0"/>
    </xf>
    <xf numFmtId="10" fontId="72" fillId="36" borderId="20" xfId="68" applyNumberFormat="1" applyFont="1" applyFill="1" applyBorder="1" applyAlignment="1" applyProtection="1">
      <alignment horizontal="right" vertical="center"/>
      <protection/>
    </xf>
    <xf numFmtId="0" fontId="70" fillId="36" borderId="20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Border="1" applyAlignment="1" applyProtection="1">
      <alignment horizontal="right"/>
      <protection/>
    </xf>
    <xf numFmtId="17" fontId="4" fillId="8" borderId="17" xfId="0" applyNumberFormat="1" applyFont="1" applyFill="1" applyBorder="1" applyAlignment="1" applyProtection="1">
      <alignment horizontal="center"/>
      <protection/>
    </xf>
    <xf numFmtId="172" fontId="73" fillId="6" borderId="58" xfId="0" applyNumberFormat="1" applyFont="1" applyFill="1" applyBorder="1" applyAlignment="1" applyProtection="1">
      <alignment horizontal="left" vertical="center"/>
      <protection/>
    </xf>
    <xf numFmtId="17" fontId="72" fillId="6" borderId="59" xfId="0" applyNumberFormat="1" applyFont="1" applyFill="1" applyBorder="1" applyAlignment="1" applyProtection="1">
      <alignment/>
      <protection/>
    </xf>
    <xf numFmtId="1" fontId="72" fillId="36" borderId="20" xfId="0" applyNumberFormat="1" applyFont="1" applyFill="1" applyBorder="1" applyAlignment="1" applyProtection="1">
      <alignment horizontal="right" vertical="center"/>
      <protection/>
    </xf>
    <xf numFmtId="0" fontId="72" fillId="34" borderId="23" xfId="0" applyNumberFormat="1" applyFont="1" applyFill="1" applyBorder="1" applyAlignment="1" applyProtection="1">
      <alignment horizontal="center" vertical="center"/>
      <protection/>
    </xf>
    <xf numFmtId="0" fontId="72" fillId="38" borderId="40" xfId="0" applyFont="1" applyFill="1" applyBorder="1" applyAlignment="1" applyProtection="1">
      <alignment/>
      <protection/>
    </xf>
    <xf numFmtId="17" fontId="72" fillId="6" borderId="40" xfId="0" applyNumberFormat="1" applyFont="1" applyFill="1" applyBorder="1" applyAlignment="1" applyProtection="1">
      <alignment/>
      <protection/>
    </xf>
    <xf numFmtId="17" fontId="72" fillId="6" borderId="60" xfId="0" applyNumberFormat="1" applyFont="1" applyFill="1" applyBorder="1" applyAlignment="1" applyProtection="1">
      <alignment/>
      <protection/>
    </xf>
    <xf numFmtId="17" fontId="72" fillId="18" borderId="28" xfId="0" applyNumberFormat="1" applyFont="1" applyFill="1" applyBorder="1" applyAlignment="1" applyProtection="1">
      <alignment horizontal="center"/>
      <protection/>
    </xf>
    <xf numFmtId="17" fontId="72" fillId="37" borderId="28" xfId="0" applyNumberFormat="1" applyFont="1" applyFill="1" applyBorder="1" applyAlignment="1" applyProtection="1">
      <alignment horizontal="center"/>
      <protection/>
    </xf>
    <xf numFmtId="0" fontId="74" fillId="0" borderId="14" xfId="0" applyNumberFormat="1" applyFont="1" applyFill="1" applyBorder="1" applyAlignment="1" applyProtection="1">
      <alignment vertical="center"/>
      <protection/>
    </xf>
    <xf numFmtId="0" fontId="74" fillId="0" borderId="14" xfId="0" applyNumberFormat="1" applyFont="1" applyFill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/>
      <protection/>
    </xf>
    <xf numFmtId="0" fontId="75" fillId="0" borderId="14" xfId="0" applyNumberFormat="1" applyFont="1" applyFill="1" applyBorder="1" applyAlignment="1" applyProtection="1">
      <alignment horizontal="left" vertical="center"/>
      <protection/>
    </xf>
    <xf numFmtId="0" fontId="75" fillId="36" borderId="14" xfId="0" applyNumberFormat="1" applyFont="1" applyFill="1" applyBorder="1" applyAlignment="1" applyProtection="1">
      <alignment horizontal="right" vertical="center"/>
      <protection/>
    </xf>
    <xf numFmtId="17" fontId="74" fillId="36" borderId="14" xfId="0" applyNumberFormat="1" applyFont="1" applyFill="1" applyBorder="1" applyAlignment="1" applyProtection="1">
      <alignment horizontal="left" vertical="center"/>
      <protection/>
    </xf>
    <xf numFmtId="0" fontId="74" fillId="36" borderId="14" xfId="0" applyNumberFormat="1" applyFont="1" applyFill="1" applyBorder="1" applyAlignment="1" applyProtection="1">
      <alignment horizontal="left" vertical="center"/>
      <protection/>
    </xf>
    <xf numFmtId="3" fontId="74" fillId="36" borderId="14" xfId="0" applyNumberFormat="1" applyFont="1" applyFill="1" applyBorder="1" applyAlignment="1" applyProtection="1">
      <alignment horizontal="left" vertical="center"/>
      <protection/>
    </xf>
    <xf numFmtId="0" fontId="74" fillId="0" borderId="14" xfId="0" applyNumberFormat="1" applyFont="1" applyFill="1" applyBorder="1" applyAlignment="1" applyProtection="1">
      <alignment horizontal="left" vertical="center"/>
      <protection/>
    </xf>
    <xf numFmtId="0" fontId="71" fillId="0" borderId="14" xfId="0" applyFont="1" applyFill="1" applyBorder="1" applyAlignment="1" applyProtection="1">
      <alignment/>
      <protection/>
    </xf>
    <xf numFmtId="0" fontId="74" fillId="36" borderId="30" xfId="0" applyNumberFormat="1" applyFont="1" applyFill="1" applyBorder="1" applyAlignment="1" applyProtection="1">
      <alignment vertical="center"/>
      <protection/>
    </xf>
    <xf numFmtId="0" fontId="74" fillId="36" borderId="38" xfId="0" applyNumberFormat="1" applyFont="1" applyFill="1" applyBorder="1" applyAlignment="1" applyProtection="1">
      <alignment vertical="center"/>
      <protection/>
    </xf>
    <xf numFmtId="0" fontId="74" fillId="36" borderId="56" xfId="0" applyNumberFormat="1" applyFont="1" applyFill="1" applyBorder="1" applyAlignment="1" applyProtection="1">
      <alignment vertical="center"/>
      <protection/>
    </xf>
    <xf numFmtId="1" fontId="70" fillId="36" borderId="31" xfId="0" applyNumberFormat="1" applyFont="1" applyFill="1" applyBorder="1" applyAlignment="1" applyProtection="1">
      <alignment/>
      <protection/>
    </xf>
    <xf numFmtId="1" fontId="70" fillId="36" borderId="31" xfId="0" applyNumberFormat="1" applyFont="1" applyFill="1" applyBorder="1" applyAlignment="1" applyProtection="1">
      <alignment horizontal="right"/>
      <protection/>
    </xf>
    <xf numFmtId="1" fontId="4" fillId="36" borderId="16" xfId="0" applyNumberFormat="1" applyFont="1" applyFill="1" applyBorder="1" applyAlignment="1" applyProtection="1">
      <alignment horizontal="right" vertical="center"/>
      <protection/>
    </xf>
    <xf numFmtId="0" fontId="4" fillId="35" borderId="28" xfId="0" applyNumberFormat="1" applyFont="1" applyFill="1" applyBorder="1" applyAlignment="1" applyProtection="1">
      <alignment vertical="center"/>
      <protection/>
    </xf>
    <xf numFmtId="0" fontId="17" fillId="7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" fontId="72" fillId="32" borderId="35" xfId="0" applyNumberFormat="1" applyFont="1" applyFill="1" applyBorder="1" applyAlignment="1" applyProtection="1">
      <alignment horizontal="center"/>
      <protection/>
    </xf>
    <xf numFmtId="17" fontId="72" fillId="32" borderId="59" xfId="0" applyNumberFormat="1" applyFont="1" applyFill="1" applyBorder="1" applyAlignment="1" applyProtection="1">
      <alignment horizontal="center"/>
      <protection/>
    </xf>
    <xf numFmtId="17" fontId="72" fillId="32" borderId="60" xfId="0" applyNumberFormat="1" applyFont="1" applyFill="1" applyBorder="1" applyAlignment="1" applyProtection="1">
      <alignment horizontal="center"/>
      <protection/>
    </xf>
    <xf numFmtId="17" fontId="72" fillId="8" borderId="35" xfId="0" applyNumberFormat="1" applyFont="1" applyFill="1" applyBorder="1" applyAlignment="1" applyProtection="1">
      <alignment horizontal="center"/>
      <protection/>
    </xf>
    <xf numFmtId="17" fontId="72" fillId="8" borderId="59" xfId="0" applyNumberFormat="1" applyFont="1" applyFill="1" applyBorder="1" applyAlignment="1" applyProtection="1">
      <alignment horizontal="center"/>
      <protection/>
    </xf>
    <xf numFmtId="17" fontId="72" fillId="8" borderId="60" xfId="0" applyNumberFormat="1" applyFont="1" applyFill="1" applyBorder="1" applyAlignment="1" applyProtection="1">
      <alignment horizontal="center"/>
      <protection/>
    </xf>
    <xf numFmtId="17" fontId="72" fillId="16" borderId="35" xfId="0" applyNumberFormat="1" applyFont="1" applyFill="1" applyBorder="1" applyAlignment="1" applyProtection="1">
      <alignment horizontal="center"/>
      <protection/>
    </xf>
    <xf numFmtId="17" fontId="72" fillId="16" borderId="60" xfId="0" applyNumberFormat="1" applyFont="1" applyFill="1" applyBorder="1" applyAlignment="1" applyProtection="1">
      <alignment horizontal="center"/>
      <protection/>
    </xf>
    <xf numFmtId="17" fontId="72" fillId="37" borderId="59" xfId="0" applyNumberFormat="1" applyFont="1" applyFill="1" applyBorder="1" applyAlignment="1" applyProtection="1">
      <alignment horizontal="center"/>
      <protection/>
    </xf>
    <xf numFmtId="17" fontId="72" fillId="37" borderId="60" xfId="0" applyNumberFormat="1" applyFont="1" applyFill="1" applyBorder="1" applyAlignment="1" applyProtection="1">
      <alignment horizontal="center"/>
      <protection/>
    </xf>
    <xf numFmtId="17" fontId="72" fillId="38" borderId="35" xfId="0" applyNumberFormat="1" applyFont="1" applyFill="1" applyBorder="1" applyAlignment="1" applyProtection="1">
      <alignment horizontal="center"/>
      <protection/>
    </xf>
    <xf numFmtId="17" fontId="72" fillId="38" borderId="60" xfId="0" applyNumberFormat="1" applyFont="1" applyFill="1" applyBorder="1" applyAlignment="1" applyProtection="1">
      <alignment horizontal="center"/>
      <protection/>
    </xf>
    <xf numFmtId="17" fontId="4" fillId="37" borderId="17" xfId="0" applyNumberFormat="1" applyFont="1" applyFill="1" applyBorder="1" applyAlignment="1" applyProtection="1">
      <alignment horizontal="center"/>
      <protection/>
    </xf>
    <xf numFmtId="17" fontId="4" fillId="37" borderId="61" xfId="0" applyNumberFormat="1" applyFont="1" applyFill="1" applyBorder="1" applyAlignment="1" applyProtection="1">
      <alignment horizontal="center"/>
      <protection/>
    </xf>
    <xf numFmtId="17" fontId="4" fillId="37" borderId="52" xfId="0" applyNumberFormat="1" applyFont="1" applyFill="1" applyBorder="1" applyAlignment="1" applyProtection="1">
      <alignment horizontal="center"/>
      <protection/>
    </xf>
    <xf numFmtId="17" fontId="4" fillId="32" borderId="17" xfId="0" applyNumberFormat="1" applyFont="1" applyFill="1" applyBorder="1" applyAlignment="1" applyProtection="1">
      <alignment horizontal="center"/>
      <protection/>
    </xf>
    <xf numFmtId="17" fontId="4" fillId="32" borderId="61" xfId="0" applyNumberFormat="1" applyFont="1" applyFill="1" applyBorder="1" applyAlignment="1" applyProtection="1">
      <alignment horizontal="center"/>
      <protection/>
    </xf>
    <xf numFmtId="17" fontId="4" fillId="32" borderId="52" xfId="0" applyNumberFormat="1" applyFont="1" applyFill="1" applyBorder="1" applyAlignment="1" applyProtection="1">
      <alignment horizontal="center"/>
      <protection/>
    </xf>
    <xf numFmtId="17" fontId="4" fillId="8" borderId="17" xfId="0" applyNumberFormat="1" applyFont="1" applyFill="1" applyBorder="1" applyAlignment="1" applyProtection="1">
      <alignment horizontal="center"/>
      <protection/>
    </xf>
    <xf numFmtId="17" fontId="4" fillId="8" borderId="61" xfId="0" applyNumberFormat="1" applyFont="1" applyFill="1" applyBorder="1" applyAlignment="1" applyProtection="1">
      <alignment horizontal="center"/>
      <protection/>
    </xf>
    <xf numFmtId="17" fontId="4" fillId="8" borderId="52" xfId="0" applyNumberFormat="1" applyFont="1" applyFill="1" applyBorder="1" applyAlignment="1" applyProtection="1">
      <alignment horizontal="center"/>
      <protection/>
    </xf>
    <xf numFmtId="17" fontId="4" fillId="16" borderId="17" xfId="0" applyNumberFormat="1" applyFont="1" applyFill="1" applyBorder="1" applyAlignment="1" applyProtection="1">
      <alignment horizontal="center"/>
      <protection/>
    </xf>
    <xf numFmtId="17" fontId="4" fillId="16" borderId="52" xfId="0" applyNumberFormat="1" applyFont="1" applyFill="1" applyBorder="1" applyAlignment="1" applyProtection="1">
      <alignment horizontal="center"/>
      <protection/>
    </xf>
    <xf numFmtId="17" fontId="4" fillId="38" borderId="17" xfId="0" applyNumberFormat="1" applyFont="1" applyFill="1" applyBorder="1" applyAlignment="1" applyProtection="1">
      <alignment horizontal="center"/>
      <protection/>
    </xf>
    <xf numFmtId="17" fontId="4" fillId="38" borderId="52" xfId="0" applyNumberFormat="1" applyFont="1" applyFill="1" applyBorder="1" applyAlignment="1" applyProtection="1">
      <alignment horizontal="center"/>
      <protection/>
    </xf>
    <xf numFmtId="0" fontId="3" fillId="41" borderId="17" xfId="0" applyNumberFormat="1" applyFont="1" applyFill="1" applyBorder="1" applyAlignment="1" applyProtection="1">
      <alignment horizontal="center" vertical="center"/>
      <protection/>
    </xf>
    <xf numFmtId="0" fontId="3" fillId="41" borderId="61" xfId="0" applyNumberFormat="1" applyFont="1" applyFill="1" applyBorder="1" applyAlignment="1" applyProtection="1">
      <alignment horizontal="center" vertical="center"/>
      <protection/>
    </xf>
    <xf numFmtId="0" fontId="3" fillId="41" borderId="52" xfId="0" applyNumberFormat="1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/>
      <protection/>
    </xf>
    <xf numFmtId="0" fontId="2" fillId="5" borderId="61" xfId="0" applyFont="1" applyFill="1" applyBorder="1" applyAlignment="1" applyProtection="1">
      <alignment horizontal="center"/>
      <protection/>
    </xf>
    <xf numFmtId="0" fontId="2" fillId="5" borderId="52" xfId="0" applyFont="1" applyFill="1" applyBorder="1" applyAlignment="1" applyProtection="1">
      <alignment horizontal="center"/>
      <protection/>
    </xf>
    <xf numFmtId="0" fontId="13" fillId="37" borderId="1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6" fillId="42" borderId="17" xfId="0" applyFont="1" applyFill="1" applyBorder="1" applyAlignment="1">
      <alignment horizontal="center"/>
    </xf>
    <xf numFmtId="0" fontId="6" fillId="42" borderId="61" xfId="0" applyFont="1" applyFill="1" applyBorder="1" applyAlignment="1">
      <alignment horizontal="center"/>
    </xf>
    <xf numFmtId="0" fontId="6" fillId="42" borderId="52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6 2" xfId="64"/>
    <cellStyle name="Normal 7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Percent 5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Number of Borrowers 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985"/>
          <c:w val="0.956"/>
          <c:h val="0.902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DE1"/>
              </a:solidFill>
              <a:ln w="3175">
                <a:noFill/>
              </a:ln>
            </c:spPr>
          </c:dPt>
          <c:cat>
            <c:strRef>
              <c:f>Charts!$R$10:$R$40</c:f>
              <c:strCache/>
            </c:strRef>
          </c:cat>
          <c:val>
            <c:numRef>
              <c:f>Charts!$S$10:$S$40</c:f>
              <c:numCache/>
            </c:numRef>
          </c:val>
        </c:ser>
        <c:axId val="5918900"/>
        <c:axId val="53270101"/>
      </c:barChart>
      <c:dateAx>
        <c:axId val="5918900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270101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18900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0495"/>
          <c:w val="0.07825"/>
          <c:h val="0.9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Loans Outstanding (Rs.)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20"/>
      <c:rAngAx val="1"/>
    </c:view3D>
    <c:plotArea>
      <c:layout>
        <c:manualLayout>
          <c:xMode val="edge"/>
          <c:yMode val="edge"/>
          <c:x val="0.011"/>
          <c:y val="0.12025"/>
          <c:w val="0.911"/>
          <c:h val="0.854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8C0D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BBD7E3"/>
              </a:solidFill>
              <a:ln w="3175">
                <a:noFill/>
              </a:ln>
            </c:spPr>
          </c:dPt>
          <c:cat>
            <c:strRef>
              <c:f>Charts!$R$12:$R$40</c:f>
              <c:strCache/>
            </c:strRef>
          </c:cat>
          <c:val>
            <c:numRef>
              <c:f>Charts!$T$12:$T$40</c:f>
              <c:numCache/>
            </c:numRef>
          </c:val>
          <c:shape val="box"/>
        </c:ser>
        <c:shape val="box"/>
        <c:axId val="9668862"/>
        <c:axId val="19910895"/>
      </c:bar3DChart>
      <c:dateAx>
        <c:axId val="9668862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910895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19910895"/>
        <c:scaling>
          <c:orientation val="minMax"/>
          <c:min val="5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668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01175"/>
          <c:w val="0.082"/>
          <c:h val="0.9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C6D9F1"/>
        </a:solidFill>
        <a:ln w="3175">
          <a:noFill/>
        </a:ln>
      </c:spPr>
      <c:thickness val="0"/>
    </c:sideWall>
    <c:backWall>
      <c:spPr>
        <a:solidFill>
          <a:srgbClr val="C6D9F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Rural-Urban-O/s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05"/>
          <c:y val="0.143"/>
          <c:w val="0.72825"/>
          <c:h val="0.82675"/>
        </c:manualLayout>
      </c:layout>
      <c:pie3DChart>
        <c:varyColors val="1"/>
        <c:ser>
          <c:idx val="0"/>
          <c:order val="0"/>
          <c:tx>
            <c:strRef>
              <c:f>Charts!$T$48</c:f>
              <c:strCache>
                <c:ptCount val="1"/>
                <c:pt idx="0">
                  <c:v>No.of Borrowers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Charts!$S$64:$S$65</c:f>
              <c:strCache/>
            </c:strRef>
          </c:cat>
          <c:val>
            <c:numRef>
              <c:f>Charts!$T$64:$T$65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32875"/>
          <c:w val="0.18675"/>
          <c:h val="0.2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Product O/s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25"/>
          <c:y val="0.2395"/>
          <c:w val="0.68175"/>
          <c:h val="0.65525"/>
        </c:manualLayout>
      </c:layout>
      <c:pie3DChart>
        <c:varyColors val="1"/>
        <c:ser>
          <c:idx val="0"/>
          <c:order val="0"/>
          <c:tx>
            <c:strRef>
              <c:f>Charts!$S$58:$T$58</c:f>
              <c:strCache>
                <c:ptCount val="1"/>
                <c:pt idx="0">
                  <c:v>Product Loans O/s (Rs.)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Charts!$S$59:$S$62</c:f>
              <c:strCache/>
            </c:strRef>
          </c:cat>
          <c:val>
            <c:numRef>
              <c:f>Charts!$T$59:$T$62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217"/>
          <c:w val="0.1665"/>
          <c:h val="0.4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Borrower and O/S comparision chart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775"/>
          <c:w val="0.874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Charts!$S$69:$S$91</c:f>
              <c:strCache/>
            </c:strRef>
          </c:cat>
          <c:val>
            <c:numRef>
              <c:f>Charts!$T$69:$T$91</c:f>
              <c:numCache/>
            </c:numRef>
          </c:val>
        </c:ser>
        <c:axId val="44980328"/>
        <c:axId val="2169769"/>
      </c:barChart>
      <c:barChart>
        <c:barDir val="col"/>
        <c:grouping val="clustered"/>
        <c:varyColors val="0"/>
        <c:ser>
          <c:idx val="1"/>
          <c:order val="1"/>
          <c:tx>
            <c:strRef>
              <c:f>Charts!$U$68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Charts!$S$69:$S$90</c:f>
              <c:strCache/>
            </c:strRef>
          </c:cat>
          <c:val>
            <c:numRef>
              <c:f>Charts!$U$69:$U$90</c:f>
              <c:numCache/>
            </c:numRef>
          </c:val>
        </c:ser>
        <c:gapWidth val="500"/>
        <c:axId val="19527922"/>
        <c:axId val="41533571"/>
      </c:barChart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Branches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No. of Member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980328"/>
        <c:crossesAt val="1"/>
        <c:crossBetween val="between"/>
        <c:dispUnits/>
      </c:valAx>
      <c:catAx>
        <c:axId val="19527922"/>
        <c:scaling>
          <c:orientation val="minMax"/>
        </c:scaling>
        <c:axPos val="b"/>
        <c:delete val="1"/>
        <c:majorTickMark val="out"/>
        <c:minorTickMark val="none"/>
        <c:tickLblPos val="nextTo"/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527922"/>
        <c:crosses val="max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8035"/>
          <c:w val="0.146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Comparison of no. of Borrowers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725"/>
          <c:y val="0.09275"/>
          <c:w val="0.932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Charts!$S$94</c:f>
              <c:strCache>
                <c:ptCount val="1"/>
                <c:pt idx="0">
                  <c:v>Apr-17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Charts!$S$95:$S$117</c:f>
              <c:numCache/>
            </c:numRef>
          </c:val>
        </c:ser>
        <c:ser>
          <c:idx val="1"/>
          <c:order val="1"/>
          <c:tx>
            <c:strRef>
              <c:f>Charts!$T$94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Charts!$T$95:$T$117</c:f>
              <c:numCache/>
            </c:numRef>
          </c:val>
        </c:ser>
        <c:ser>
          <c:idx val="2"/>
          <c:order val="2"/>
          <c:tx>
            <c:strRef>
              <c:f>Charts!$U$94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Charts!$U$95:$U$117</c:f>
              <c:numCache/>
            </c:numRef>
          </c:val>
        </c:ser>
        <c:ser>
          <c:idx val="3"/>
          <c:order val="3"/>
          <c:tx>
            <c:strRef>
              <c:f>Charts!$V$94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Charts!$V$95:$V$117</c:f>
              <c:numCache/>
            </c:numRef>
          </c:val>
        </c:ser>
        <c:ser>
          <c:idx val="4"/>
          <c:order val="4"/>
          <c:tx>
            <c:strRef>
              <c:f>Charts!$W$94</c:f>
              <c:strCache>
                <c:ptCount val="1"/>
                <c:pt idx="0">
                  <c:v>Aug-17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Charts!$W$95:$W$117</c:f>
              <c:numCache/>
            </c:numRef>
          </c:val>
        </c:ser>
        <c:ser>
          <c:idx val="5"/>
          <c:order val="5"/>
          <c:tx>
            <c:strRef>
              <c:f>Charts!$X$94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Charts!$X$95:$X$117</c:f>
              <c:numCache/>
            </c:numRef>
          </c:val>
        </c:ser>
        <c:ser>
          <c:idx val="6"/>
          <c:order val="6"/>
          <c:tx>
            <c:strRef>
              <c:f>Charts!$Y$94</c:f>
              <c:strCache>
                <c:ptCount val="1"/>
                <c:pt idx="0">
                  <c:v>Oct-17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Charts!$Y$95:$Y$117</c:f>
              <c:numCache/>
            </c:numRef>
          </c:val>
        </c:ser>
        <c:ser>
          <c:idx val="7"/>
          <c:order val="7"/>
          <c:tx>
            <c:strRef>
              <c:f>Charts!$Z$94</c:f>
              <c:strCache>
                <c:ptCount val="1"/>
                <c:pt idx="0">
                  <c:v>Nov-17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Charts!$Z$95:$Z$117</c:f>
              <c:numCache/>
            </c:numRef>
          </c:val>
        </c:ser>
        <c:ser>
          <c:idx val="8"/>
          <c:order val="8"/>
          <c:tx>
            <c:strRef>
              <c:f>Charts!$AA$94</c:f>
              <c:strCache>
                <c:ptCount val="1"/>
                <c:pt idx="0">
                  <c:v>Dec-17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Charts!$AA$95:$AA$117</c:f>
              <c:numCache/>
            </c:numRef>
          </c:val>
        </c:ser>
        <c:ser>
          <c:idx val="9"/>
          <c:order val="9"/>
          <c:tx>
            <c:strRef>
              <c:f>Charts!$AB$94</c:f>
              <c:strCache>
                <c:ptCount val="1"/>
                <c:pt idx="0">
                  <c:v>Jan-18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Charts!$R$95:$R$117</c:f>
              <c:strCache/>
            </c:strRef>
          </c:cat>
          <c:val>
            <c:numRef>
              <c:f>Charts!$AB$95:$AB$117</c:f>
              <c:numCache/>
            </c:numRef>
          </c:val>
        </c:ser>
        <c:axId val="38257820"/>
        <c:axId val="8776061"/>
      </c:bar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25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02775"/>
          <c:w val="0.08025"/>
          <c:h val="0.8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Comparison of O/S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8575"/>
          <c:w val="0.889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Charts!$S$120</c:f>
              <c:strCache>
                <c:ptCount val="1"/>
                <c:pt idx="0">
                  <c:v>Apr-17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Charts!$S$121:$S$143</c:f>
              <c:numCache/>
            </c:numRef>
          </c:val>
        </c:ser>
        <c:ser>
          <c:idx val="1"/>
          <c:order val="1"/>
          <c:tx>
            <c:strRef>
              <c:f>Charts!$T$120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Charts!$T$121:$T$143</c:f>
              <c:numCache/>
            </c:numRef>
          </c:val>
        </c:ser>
        <c:ser>
          <c:idx val="2"/>
          <c:order val="2"/>
          <c:tx>
            <c:strRef>
              <c:f>Charts!$U$120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Charts!$U$121:$U$143</c:f>
              <c:numCache/>
            </c:numRef>
          </c:val>
        </c:ser>
        <c:ser>
          <c:idx val="3"/>
          <c:order val="3"/>
          <c:tx>
            <c:strRef>
              <c:f>Charts!$V$120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Charts!$V$121:$V$143</c:f>
              <c:numCache/>
            </c:numRef>
          </c:val>
        </c:ser>
        <c:ser>
          <c:idx val="4"/>
          <c:order val="4"/>
          <c:tx>
            <c:strRef>
              <c:f>Charts!$W$120</c:f>
              <c:strCache>
                <c:ptCount val="1"/>
                <c:pt idx="0">
                  <c:v>Aug-17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Charts!$W$121:$W$143</c:f>
              <c:numCache/>
            </c:numRef>
          </c:val>
        </c:ser>
        <c:ser>
          <c:idx val="5"/>
          <c:order val="5"/>
          <c:tx>
            <c:strRef>
              <c:f>Charts!$X$120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Charts!$X$121:$X$143</c:f>
              <c:numCache/>
            </c:numRef>
          </c:val>
        </c:ser>
        <c:ser>
          <c:idx val="6"/>
          <c:order val="6"/>
          <c:tx>
            <c:strRef>
              <c:f>Charts!$Y$120</c:f>
              <c:strCache>
                <c:ptCount val="1"/>
                <c:pt idx="0">
                  <c:v>Oct-17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Charts!$Y$121:$Y$143</c:f>
              <c:numCache/>
            </c:numRef>
          </c:val>
        </c:ser>
        <c:ser>
          <c:idx val="7"/>
          <c:order val="7"/>
          <c:tx>
            <c:strRef>
              <c:f>Charts!$Z$120</c:f>
              <c:strCache>
                <c:ptCount val="1"/>
                <c:pt idx="0">
                  <c:v>Nov-17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Charts!$Z$121:$Z$143</c:f>
              <c:numCache/>
            </c:numRef>
          </c:val>
        </c:ser>
        <c:ser>
          <c:idx val="8"/>
          <c:order val="8"/>
          <c:tx>
            <c:strRef>
              <c:f>Charts!$AA$120</c:f>
              <c:strCache>
                <c:ptCount val="1"/>
                <c:pt idx="0">
                  <c:v>Dec-17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Charts!$AA$121:$AA$143</c:f>
              <c:numCache/>
            </c:numRef>
          </c:val>
        </c:ser>
        <c:ser>
          <c:idx val="9"/>
          <c:order val="9"/>
          <c:tx>
            <c:strRef>
              <c:f>Charts!$AB$120</c:f>
              <c:strCache>
                <c:ptCount val="1"/>
                <c:pt idx="0">
                  <c:v>Jan-18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Charts!$R$121:$R$143</c:f>
              <c:strCache/>
            </c:strRef>
          </c:cat>
          <c:val>
            <c:numRef>
              <c:f>Charts!$AB$121:$AB$143</c:f>
              <c:numCache/>
            </c:numRef>
          </c:val>
        </c:ser>
        <c:axId val="11875686"/>
        <c:axId val="39772311"/>
      </c:bar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5"/>
          <c:y val="0.16225"/>
          <c:w val="0.0785"/>
          <c:h val="0.5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190500</xdr:rowOff>
    </xdr:from>
    <xdr:to>
      <xdr:col>16</xdr:col>
      <xdr:colOff>171450</xdr:colOff>
      <xdr:row>23</xdr:row>
      <xdr:rowOff>57150</xdr:rowOff>
    </xdr:to>
    <xdr:graphicFrame>
      <xdr:nvGraphicFramePr>
        <xdr:cNvPr id="1" name="Chart 5"/>
        <xdr:cNvGraphicFramePr/>
      </xdr:nvGraphicFramePr>
      <xdr:xfrm>
        <a:off x="247650" y="495300"/>
        <a:ext cx="82296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114300</xdr:rowOff>
    </xdr:from>
    <xdr:to>
      <xdr:col>16</xdr:col>
      <xdr:colOff>180975</xdr:colOff>
      <xdr:row>47</xdr:row>
      <xdr:rowOff>38100</xdr:rowOff>
    </xdr:to>
    <xdr:graphicFrame>
      <xdr:nvGraphicFramePr>
        <xdr:cNvPr id="2" name="Chart 6"/>
        <xdr:cNvGraphicFramePr/>
      </xdr:nvGraphicFramePr>
      <xdr:xfrm>
        <a:off x="161925" y="4686300"/>
        <a:ext cx="83248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85725</xdr:colOff>
      <xdr:row>48</xdr:row>
      <xdr:rowOff>76200</xdr:rowOff>
    </xdr:from>
    <xdr:to>
      <xdr:col>8</xdr:col>
      <xdr:colOff>247650</xdr:colOff>
      <xdr:row>65</xdr:row>
      <xdr:rowOff>9525</xdr:rowOff>
    </xdr:to>
    <xdr:graphicFrame>
      <xdr:nvGraphicFramePr>
        <xdr:cNvPr id="3" name="Chart 4"/>
        <xdr:cNvGraphicFramePr/>
      </xdr:nvGraphicFramePr>
      <xdr:xfrm>
        <a:off x="247650" y="9248775"/>
        <a:ext cx="30956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48</xdr:row>
      <xdr:rowOff>76200</xdr:rowOff>
    </xdr:from>
    <xdr:to>
      <xdr:col>17</xdr:col>
      <xdr:colOff>571500</xdr:colOff>
      <xdr:row>65</xdr:row>
      <xdr:rowOff>0</xdr:rowOff>
    </xdr:to>
    <xdr:graphicFrame>
      <xdr:nvGraphicFramePr>
        <xdr:cNvPr id="4" name="Chart 5"/>
        <xdr:cNvGraphicFramePr/>
      </xdr:nvGraphicFramePr>
      <xdr:xfrm>
        <a:off x="3762375" y="9248775"/>
        <a:ext cx="575310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67</xdr:row>
      <xdr:rowOff>9525</xdr:rowOff>
    </xdr:from>
    <xdr:to>
      <xdr:col>17</xdr:col>
      <xdr:colOff>628650</xdr:colOff>
      <xdr:row>89</xdr:row>
      <xdr:rowOff>0</xdr:rowOff>
    </xdr:to>
    <xdr:graphicFrame>
      <xdr:nvGraphicFramePr>
        <xdr:cNvPr id="5" name="Chart 1"/>
        <xdr:cNvGraphicFramePr/>
      </xdr:nvGraphicFramePr>
      <xdr:xfrm>
        <a:off x="200025" y="13106400"/>
        <a:ext cx="9372600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47625</xdr:colOff>
      <xdr:row>93</xdr:row>
      <xdr:rowOff>85725</xdr:rowOff>
    </xdr:from>
    <xdr:to>
      <xdr:col>15</xdr:col>
      <xdr:colOff>333375</xdr:colOff>
      <xdr:row>113</xdr:row>
      <xdr:rowOff>152400</xdr:rowOff>
    </xdr:to>
    <xdr:graphicFrame>
      <xdr:nvGraphicFramePr>
        <xdr:cNvPr id="6" name="Chart 1"/>
        <xdr:cNvGraphicFramePr/>
      </xdr:nvGraphicFramePr>
      <xdr:xfrm>
        <a:off x="209550" y="18307050"/>
        <a:ext cx="7791450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123825</xdr:colOff>
      <xdr:row>119</xdr:row>
      <xdr:rowOff>47625</xdr:rowOff>
    </xdr:from>
    <xdr:to>
      <xdr:col>16</xdr:col>
      <xdr:colOff>304800</xdr:colOff>
      <xdr:row>143</xdr:row>
      <xdr:rowOff>142875</xdr:rowOff>
    </xdr:to>
    <xdr:graphicFrame>
      <xdr:nvGraphicFramePr>
        <xdr:cNvPr id="7" name="Chart 2"/>
        <xdr:cNvGraphicFramePr/>
      </xdr:nvGraphicFramePr>
      <xdr:xfrm>
        <a:off x="285750" y="23221950"/>
        <a:ext cx="832485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="90" zoomScaleSheetLayoutView="90" zoomScalePageLayoutView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8.421875" style="8" bestFit="1" customWidth="1"/>
    <col min="2" max="2" width="53.8515625" style="3" customWidth="1"/>
    <col min="3" max="4" width="16.421875" style="3" bestFit="1" customWidth="1"/>
    <col min="5" max="5" width="21.421875" style="3" customWidth="1"/>
    <col min="6" max="6" width="10.57421875" style="3" bestFit="1" customWidth="1"/>
    <col min="7" max="16384" width="9.140625" style="3" customWidth="1"/>
  </cols>
  <sheetData>
    <row r="1" spans="1:5" ht="18.75">
      <c r="A1" s="409" t="s">
        <v>88</v>
      </c>
      <c r="B1" s="409"/>
      <c r="C1" s="409"/>
      <c r="D1" s="409"/>
      <c r="E1" s="409"/>
    </row>
    <row r="2" spans="1:5" ht="19.5" thickBot="1">
      <c r="A2" s="10"/>
      <c r="B2" s="11" t="s">
        <v>87</v>
      </c>
      <c r="C2" s="23">
        <v>43102</v>
      </c>
      <c r="D2" s="10"/>
      <c r="E2" s="68"/>
    </row>
    <row r="3" spans="1:5" s="4" customFormat="1" ht="17.25" thickBot="1">
      <c r="A3" s="26" t="s">
        <v>90</v>
      </c>
      <c r="B3" s="45" t="s">
        <v>162</v>
      </c>
      <c r="C3" s="407" t="s">
        <v>163</v>
      </c>
      <c r="D3" s="69" t="s">
        <v>84</v>
      </c>
      <c r="E3" s="70" t="s">
        <v>85</v>
      </c>
    </row>
    <row r="4" spans="1:5" s="4" customFormat="1" ht="17.25" thickBot="1">
      <c r="A4" s="18"/>
      <c r="B4" s="15" t="s">
        <v>76</v>
      </c>
      <c r="C4" s="71" t="s">
        <v>157</v>
      </c>
      <c r="D4" s="72" t="s">
        <v>159</v>
      </c>
      <c r="E4" s="72" t="s">
        <v>159</v>
      </c>
    </row>
    <row r="5" spans="1:5" s="4" customFormat="1" ht="17.25" thickBot="1">
      <c r="A5" s="16">
        <v>1</v>
      </c>
      <c r="B5" s="46" t="s">
        <v>91</v>
      </c>
      <c r="C5" s="73"/>
      <c r="D5" s="56"/>
      <c r="E5" s="56"/>
    </row>
    <row r="6" spans="1:5" s="4" customFormat="1" ht="16.5">
      <c r="A6" s="28">
        <v>1.1</v>
      </c>
      <c r="B6" s="47" t="s">
        <v>2</v>
      </c>
      <c r="C6" s="17">
        <f>D6+E6</f>
        <v>25013</v>
      </c>
      <c r="D6" s="74">
        <f>'Own portfolio'!C6</f>
        <v>17119</v>
      </c>
      <c r="E6" s="95">
        <f>'Managed portfolio'!C6</f>
        <v>7894</v>
      </c>
    </row>
    <row r="7" spans="1:5" s="4" customFormat="1" ht="15.75">
      <c r="A7" s="29">
        <v>1.2</v>
      </c>
      <c r="B7" s="14" t="s">
        <v>4</v>
      </c>
      <c r="C7" s="14">
        <f>D7+E7</f>
        <v>8918</v>
      </c>
      <c r="D7" s="57">
        <f>'Own portfolio'!C7</f>
        <v>6191</v>
      </c>
      <c r="E7" s="98">
        <f>'Managed portfolio'!C7</f>
        <v>2727</v>
      </c>
    </row>
    <row r="8" spans="1:5" s="4" customFormat="1" ht="15.75">
      <c r="A8" s="29">
        <v>1.3</v>
      </c>
      <c r="B8" s="14" t="s">
        <v>5</v>
      </c>
      <c r="C8" s="14">
        <f>D8+E8</f>
        <v>6726</v>
      </c>
      <c r="D8" s="57">
        <f>'Own portfolio'!C8</f>
        <v>4634</v>
      </c>
      <c r="E8" s="98">
        <f>'Managed portfolio'!C8</f>
        <v>2092</v>
      </c>
    </row>
    <row r="9" spans="1:5" s="4" customFormat="1" ht="15.75">
      <c r="A9" s="29">
        <v>1.4</v>
      </c>
      <c r="B9" s="14" t="s">
        <v>6</v>
      </c>
      <c r="C9" s="14">
        <f>D9+E9</f>
        <v>3632</v>
      </c>
      <c r="D9" s="57">
        <f>'Own portfolio'!C9</f>
        <v>2413</v>
      </c>
      <c r="E9" s="98">
        <f>'Managed portfolio'!C9</f>
        <v>1219</v>
      </c>
    </row>
    <row r="10" spans="1:5" s="4" customFormat="1" ht="16.5" thickBot="1">
      <c r="A10" s="29">
        <v>1.5</v>
      </c>
      <c r="B10" s="14" t="s">
        <v>7</v>
      </c>
      <c r="C10" s="14">
        <f>D10+E10</f>
        <v>5737</v>
      </c>
      <c r="D10" s="57">
        <f>'Own portfolio'!C10</f>
        <v>3881</v>
      </c>
      <c r="E10" s="98">
        <f>'Managed portfolio'!C10</f>
        <v>1856</v>
      </c>
    </row>
    <row r="11" spans="1:5" s="4" customFormat="1" ht="16.5" hidden="1" thickBot="1">
      <c r="A11" s="30">
        <v>1.6</v>
      </c>
      <c r="B11" s="36" t="s">
        <v>8</v>
      </c>
      <c r="C11" s="14">
        <v>0</v>
      </c>
      <c r="D11" s="57">
        <v>0</v>
      </c>
      <c r="E11" s="57">
        <v>0</v>
      </c>
    </row>
    <row r="12" spans="1:5" s="4" customFormat="1" ht="17.25" thickBot="1">
      <c r="A12" s="16">
        <v>2</v>
      </c>
      <c r="B12" s="46" t="s">
        <v>9</v>
      </c>
      <c r="C12" s="75"/>
      <c r="D12" s="56"/>
      <c r="E12" s="56"/>
    </row>
    <row r="13" spans="1:5" s="4" customFormat="1" ht="15.75" customHeight="1">
      <c r="A13" s="28">
        <v>2.1</v>
      </c>
      <c r="B13" s="48" t="s">
        <v>10</v>
      </c>
      <c r="C13" s="97">
        <f>D13+E13</f>
        <v>25013</v>
      </c>
      <c r="D13" s="112">
        <f>'Own portfolio'!C12</f>
        <v>17119</v>
      </c>
      <c r="E13" s="112">
        <f>'Managed portfolio'!C12</f>
        <v>7894</v>
      </c>
    </row>
    <row r="14" spans="1:5" s="4" customFormat="1" ht="16.5" customHeight="1">
      <c r="A14" s="29">
        <v>2.2</v>
      </c>
      <c r="B14" s="17" t="s">
        <v>12</v>
      </c>
      <c r="C14" s="76">
        <f>D14+E14</f>
        <v>283681809</v>
      </c>
      <c r="D14" s="76">
        <f>'Own portfolio'!C13</f>
        <v>184156446</v>
      </c>
      <c r="E14" s="76">
        <f>'Managed portfolio'!C13</f>
        <v>99525363</v>
      </c>
    </row>
    <row r="15" spans="1:5" s="4" customFormat="1" ht="15.75">
      <c r="A15" s="29">
        <v>2.3</v>
      </c>
      <c r="B15" s="14" t="s">
        <v>13</v>
      </c>
      <c r="C15" s="77">
        <f>C14/C13</f>
        <v>11341.374845080558</v>
      </c>
      <c r="D15" s="78">
        <f>'Own portfolio'!C14</f>
        <v>10757.430106898768</v>
      </c>
      <c r="E15" s="113">
        <f>'Managed portfolio'!C14</f>
        <v>12607.722700785407</v>
      </c>
    </row>
    <row r="16" spans="1:5" s="4" customFormat="1" ht="15.75">
      <c r="A16" s="29">
        <v>2.4</v>
      </c>
      <c r="B16" s="14" t="s">
        <v>25</v>
      </c>
      <c r="C16" s="143">
        <f>D16+E16</f>
        <v>48</v>
      </c>
      <c r="D16" s="98">
        <f>'Own portfolio'!C15</f>
        <v>27</v>
      </c>
      <c r="E16" s="113">
        <f>'Managed portfolio'!C15</f>
        <v>21</v>
      </c>
    </row>
    <row r="17" spans="1:5" s="4" customFormat="1" ht="15.75">
      <c r="A17" s="29">
        <v>2.5</v>
      </c>
      <c r="B17" s="14" t="s">
        <v>26</v>
      </c>
      <c r="C17" s="77">
        <f>C6/C16</f>
        <v>521.1041666666666</v>
      </c>
      <c r="D17" s="78">
        <f>'Own portfolio'!C16</f>
        <v>634.0370370370371</v>
      </c>
      <c r="E17" s="113">
        <f>'Managed portfolio'!C16</f>
        <v>375.9047619047619</v>
      </c>
    </row>
    <row r="18" spans="1:5" s="4" customFormat="1" ht="16.5" thickBot="1">
      <c r="A18" s="29">
        <v>2.6</v>
      </c>
      <c r="B18" s="36" t="s">
        <v>27</v>
      </c>
      <c r="C18" s="77">
        <f>C14/C16</f>
        <v>5910037.6875</v>
      </c>
      <c r="D18" s="78">
        <f>'Own portfolio'!C17</f>
        <v>6820609.111111111</v>
      </c>
      <c r="E18" s="113">
        <f>'Managed portfolio'!C17</f>
        <v>4739303</v>
      </c>
    </row>
    <row r="19" spans="1:5" s="4" customFormat="1" ht="17.25" thickBot="1">
      <c r="A19" s="16">
        <v>3</v>
      </c>
      <c r="B19" s="46" t="s">
        <v>17</v>
      </c>
      <c r="C19" s="75"/>
      <c r="D19" s="56"/>
      <c r="E19" s="56"/>
    </row>
    <row r="20" spans="1:5" s="4" customFormat="1" ht="16.5">
      <c r="A20" s="29">
        <v>3.1</v>
      </c>
      <c r="B20" s="35" t="s">
        <v>18</v>
      </c>
      <c r="C20" s="17">
        <f>D20+E20</f>
        <v>2098</v>
      </c>
      <c r="D20" s="74">
        <f>'Own portfolio'!C19</f>
        <v>1614</v>
      </c>
      <c r="E20" s="95">
        <f>'Managed portfolio'!C19</f>
        <v>484</v>
      </c>
    </row>
    <row r="21" spans="1:5" s="4" customFormat="1" ht="16.5">
      <c r="A21" s="29">
        <v>3.2</v>
      </c>
      <c r="B21" s="14" t="s">
        <v>19</v>
      </c>
      <c r="C21" s="76">
        <f>D21+E21</f>
        <v>41584000</v>
      </c>
      <c r="D21" s="76">
        <f>'Own portfolio'!C20</f>
        <v>31584000</v>
      </c>
      <c r="E21" s="95">
        <f>'Managed portfolio'!C20</f>
        <v>10000000</v>
      </c>
    </row>
    <row r="22" spans="1:5" s="4" customFormat="1" ht="15.75">
      <c r="A22" s="29">
        <v>3.3</v>
      </c>
      <c r="B22" s="14" t="s">
        <v>20</v>
      </c>
      <c r="C22" s="64">
        <f>D22+E22</f>
        <v>39758072</v>
      </c>
      <c r="D22" s="142">
        <f>'Own portfolio'!C21</f>
        <v>28535895</v>
      </c>
      <c r="E22" s="98">
        <f>'Managed portfolio'!C21</f>
        <v>11222177</v>
      </c>
    </row>
    <row r="23" spans="1:5" s="4" customFormat="1" ht="16.5" thickBot="1">
      <c r="A23" s="29">
        <v>3.4</v>
      </c>
      <c r="B23" s="14" t="s">
        <v>21</v>
      </c>
      <c r="C23" s="14">
        <f>D23+E23</f>
        <v>34746086</v>
      </c>
      <c r="D23" s="63">
        <f>'Own portfolio'!C22</f>
        <v>24449273</v>
      </c>
      <c r="E23" s="98">
        <f>'Managed portfolio'!C22</f>
        <v>10296813</v>
      </c>
    </row>
    <row r="24" spans="1:5" s="4" customFormat="1" ht="17.25" thickBot="1">
      <c r="A24" s="16">
        <v>4</v>
      </c>
      <c r="B24" s="46" t="s">
        <v>23</v>
      </c>
      <c r="C24" s="75"/>
      <c r="D24" s="38"/>
      <c r="E24" s="56"/>
    </row>
    <row r="25" spans="1:5" s="4" customFormat="1" ht="16.5">
      <c r="A25" s="29">
        <v>4.1</v>
      </c>
      <c r="B25" s="47" t="s">
        <v>28</v>
      </c>
      <c r="C25" s="80">
        <f>(C48-C43-C44)/C14</f>
        <v>0.01756990346885443</v>
      </c>
      <c r="D25" s="80">
        <f>(D48-D43-D44)/D14</f>
        <v>0.021665806908545575</v>
      </c>
      <c r="E25" s="80">
        <f>(E48-E43-E44)/E14</f>
        <v>0.009991061273496686</v>
      </c>
    </row>
    <row r="26" spans="1:5" s="4" customFormat="1" ht="17.25" thickBot="1">
      <c r="A26" s="29">
        <v>4.2</v>
      </c>
      <c r="B26" s="49" t="s">
        <v>22</v>
      </c>
      <c r="C26" s="80">
        <f>(C14-C48)/C14</f>
        <v>0.979689497820426</v>
      </c>
      <c r="D26" s="96">
        <f>'Own portfolio'!C26</f>
        <v>0.9751152234986116</v>
      </c>
      <c r="E26" s="80">
        <f>(E14-E48)/E14</f>
        <v>0.9881534920902524</v>
      </c>
    </row>
    <row r="27" spans="1:5" s="4" customFormat="1" ht="17.25" thickBot="1">
      <c r="A27" s="16">
        <v>5</v>
      </c>
      <c r="B27" s="12" t="s">
        <v>39</v>
      </c>
      <c r="C27" s="82"/>
      <c r="D27" s="56"/>
      <c r="E27" s="56"/>
    </row>
    <row r="28" spans="1:5" s="4" customFormat="1" ht="17.25" thickBot="1">
      <c r="A28" s="21" t="s">
        <v>41</v>
      </c>
      <c r="B28" s="58" t="s">
        <v>36</v>
      </c>
      <c r="C28" s="83"/>
      <c r="D28" s="81"/>
      <c r="E28" s="84"/>
    </row>
    <row r="29" spans="1:5" s="298" customFormat="1" ht="15.75">
      <c r="A29" s="59" t="s">
        <v>50</v>
      </c>
      <c r="B29" s="127" t="s">
        <v>14</v>
      </c>
      <c r="C29" s="64">
        <f>D29+E29</f>
        <v>76</v>
      </c>
      <c r="D29" s="63">
        <f>'Own portfolio'!C29</f>
        <v>60</v>
      </c>
      <c r="E29" s="63">
        <f>'Managed portfolio'!C29</f>
        <v>16</v>
      </c>
    </row>
    <row r="30" spans="1:5" s="298" customFormat="1" ht="15.75">
      <c r="A30" s="59" t="s">
        <v>51</v>
      </c>
      <c r="B30" s="60" t="s">
        <v>15</v>
      </c>
      <c r="C30" s="64">
        <f>D30+E30</f>
        <v>25</v>
      </c>
      <c r="D30" s="63">
        <f>'Own portfolio'!C30</f>
        <v>21</v>
      </c>
      <c r="E30" s="63">
        <f>'Managed portfolio'!C30</f>
        <v>4</v>
      </c>
    </row>
    <row r="31" spans="1:5" s="298" customFormat="1" ht="15.75">
      <c r="A31" s="59" t="s">
        <v>52</v>
      </c>
      <c r="B31" s="60" t="s">
        <v>16</v>
      </c>
      <c r="C31" s="64">
        <f>D31+E31</f>
        <v>20</v>
      </c>
      <c r="D31" s="63">
        <f>'Own portfolio'!C31</f>
        <v>11</v>
      </c>
      <c r="E31" s="63">
        <f>'Managed portfolio'!C31</f>
        <v>9</v>
      </c>
    </row>
    <row r="32" spans="1:5" s="298" customFormat="1" ht="15.75">
      <c r="A32" s="59" t="s">
        <v>53</v>
      </c>
      <c r="B32" s="60" t="s">
        <v>144</v>
      </c>
      <c r="C32" s="64">
        <f>D32+E32</f>
        <v>113</v>
      </c>
      <c r="D32" s="63">
        <f>'Own portfolio'!C32</f>
        <v>95</v>
      </c>
      <c r="E32" s="63">
        <f>'Managed portfolio'!C32</f>
        <v>18</v>
      </c>
    </row>
    <row r="33" spans="1:5" s="298" customFormat="1" ht="15.75">
      <c r="A33" s="59" t="s">
        <v>54</v>
      </c>
      <c r="B33" s="60" t="s">
        <v>145</v>
      </c>
      <c r="C33" s="64">
        <f>D33+E33</f>
        <v>596</v>
      </c>
      <c r="D33" s="63">
        <f>'Own portfolio'!C33</f>
        <v>474</v>
      </c>
      <c r="E33" s="63">
        <f>'Managed portfolio'!C33</f>
        <v>122</v>
      </c>
    </row>
    <row r="34" spans="1:5" s="298" customFormat="1" ht="17.25" thickBot="1">
      <c r="A34" s="59" t="s">
        <v>70</v>
      </c>
      <c r="B34" s="126" t="s">
        <v>3</v>
      </c>
      <c r="C34" s="291">
        <f>SUM(C29:C33)</f>
        <v>830</v>
      </c>
      <c r="D34" s="299">
        <f>SUM(D29:D33)</f>
        <v>661</v>
      </c>
      <c r="E34" s="299">
        <f>SUM(E29:E33)</f>
        <v>169</v>
      </c>
    </row>
    <row r="35" spans="1:5" s="4" customFormat="1" ht="17.25" thickBot="1">
      <c r="A35" s="21" t="s">
        <v>42</v>
      </c>
      <c r="B35" s="12" t="s">
        <v>11</v>
      </c>
      <c r="C35" s="82"/>
      <c r="D35" s="56"/>
      <c r="E35" s="56"/>
    </row>
    <row r="36" spans="1:5" s="4" customFormat="1" ht="15.75">
      <c r="A36" s="32" t="s">
        <v>55</v>
      </c>
      <c r="B36" s="41" t="s">
        <v>14</v>
      </c>
      <c r="C36" s="14">
        <f>D36+E36</f>
        <v>132141</v>
      </c>
      <c r="D36" s="57">
        <f>'Own portfolio'!C36</f>
        <v>110423</v>
      </c>
      <c r="E36" s="57">
        <f>'Managed portfolio'!C36</f>
        <v>21718</v>
      </c>
    </row>
    <row r="37" spans="1:5" s="4" customFormat="1" ht="15.75">
      <c r="A37" s="32" t="s">
        <v>56</v>
      </c>
      <c r="B37" s="41" t="s">
        <v>15</v>
      </c>
      <c r="C37" s="14">
        <f>D37+E37</f>
        <v>46988</v>
      </c>
      <c r="D37" s="57">
        <f>'Own portfolio'!C37</f>
        <v>40155</v>
      </c>
      <c r="E37" s="57">
        <f>'Managed portfolio'!C37</f>
        <v>6833</v>
      </c>
    </row>
    <row r="38" spans="1:5" s="4" customFormat="1" ht="15.75">
      <c r="A38" s="32" t="s">
        <v>57</v>
      </c>
      <c r="B38" s="41" t="s">
        <v>16</v>
      </c>
      <c r="C38" s="14">
        <f>D38+E38</f>
        <v>64843</v>
      </c>
      <c r="D38" s="57">
        <f>'Own portfolio'!C38</f>
        <v>32198</v>
      </c>
      <c r="E38" s="57">
        <f>'Managed portfolio'!C38</f>
        <v>32645</v>
      </c>
    </row>
    <row r="39" spans="1:5" s="4" customFormat="1" ht="15.75">
      <c r="A39" s="32" t="s">
        <v>58</v>
      </c>
      <c r="B39" s="41" t="s">
        <v>144</v>
      </c>
      <c r="C39" s="14">
        <f>D39+E39</f>
        <v>395651</v>
      </c>
      <c r="D39" s="57">
        <f>'Own portfolio'!C39</f>
        <v>336288</v>
      </c>
      <c r="E39" s="57">
        <f>'Managed portfolio'!C39</f>
        <v>59363</v>
      </c>
    </row>
    <row r="40" spans="1:5" s="4" customFormat="1" ht="16.5" thickBot="1">
      <c r="A40" s="32" t="s">
        <v>59</v>
      </c>
      <c r="B40" s="41" t="s">
        <v>145</v>
      </c>
      <c r="C40" s="14">
        <f>D40+E40</f>
        <v>4372363</v>
      </c>
      <c r="D40" s="57">
        <f>'Own portfolio'!C40</f>
        <v>3567558</v>
      </c>
      <c r="E40" s="57">
        <f>'Managed portfolio'!C40</f>
        <v>804805</v>
      </c>
    </row>
    <row r="41" spans="1:5" s="4" customFormat="1" ht="17.25" thickBot="1">
      <c r="A41" s="32" t="s">
        <v>71</v>
      </c>
      <c r="B41" s="50" t="s">
        <v>3</v>
      </c>
      <c r="C41" s="85">
        <f>SUM(C36:C40)</f>
        <v>5011986</v>
      </c>
      <c r="D41" s="74">
        <f>SUM(D36:D40)</f>
        <v>4086622</v>
      </c>
      <c r="E41" s="74">
        <f>SUM(E36:E40)</f>
        <v>925364</v>
      </c>
    </row>
    <row r="42" spans="1:5" s="4" customFormat="1" ht="17.25" thickBot="1">
      <c r="A42" s="21" t="s">
        <v>43</v>
      </c>
      <c r="B42" s="12" t="s">
        <v>29</v>
      </c>
      <c r="C42" s="82"/>
      <c r="D42" s="56"/>
      <c r="E42" s="56"/>
    </row>
    <row r="43" spans="1:5" s="4" customFormat="1" ht="15.75">
      <c r="A43" s="32" t="s">
        <v>60</v>
      </c>
      <c r="B43" s="41" t="s">
        <v>14</v>
      </c>
      <c r="C43" s="14">
        <f>D43+E43</f>
        <v>654152</v>
      </c>
      <c r="D43" s="57">
        <f>'Own portfolio'!C43</f>
        <v>509806</v>
      </c>
      <c r="E43" s="98">
        <f>'Managed portfolio'!C43</f>
        <v>144346</v>
      </c>
    </row>
    <row r="44" spans="1:5" s="4" customFormat="1" ht="15.75">
      <c r="A44" s="32" t="s">
        <v>61</v>
      </c>
      <c r="B44" s="41" t="s">
        <v>15</v>
      </c>
      <c r="C44" s="14">
        <f>D44+E44</f>
        <v>123306</v>
      </c>
      <c r="D44" s="57">
        <f>'Own portfolio'!C44</f>
        <v>82988</v>
      </c>
      <c r="E44" s="98">
        <f>'Managed portfolio'!C44</f>
        <v>40318</v>
      </c>
    </row>
    <row r="45" spans="1:5" s="4" customFormat="1" ht="15.75">
      <c r="A45" s="32" t="s">
        <v>62</v>
      </c>
      <c r="B45" s="41" t="s">
        <v>16</v>
      </c>
      <c r="C45" s="14">
        <f>D45+E45</f>
        <v>182299</v>
      </c>
      <c r="D45" s="57">
        <f>'Own portfolio'!C45</f>
        <v>60140</v>
      </c>
      <c r="E45" s="98">
        <f>'Managed portfolio'!C45</f>
        <v>122159</v>
      </c>
    </row>
    <row r="46" spans="1:5" s="4" customFormat="1" ht="15.75">
      <c r="A46" s="32" t="s">
        <v>63</v>
      </c>
      <c r="B46" s="41" t="s">
        <v>144</v>
      </c>
      <c r="C46" s="14">
        <f>D46+E46</f>
        <v>429600</v>
      </c>
      <c r="D46" s="57">
        <f>'Own portfolio'!C46</f>
        <v>362200</v>
      </c>
      <c r="E46" s="98">
        <f>'Managed portfolio'!C46</f>
        <v>67400</v>
      </c>
    </row>
    <row r="47" spans="1:5" s="4" customFormat="1" ht="15.75">
      <c r="A47" s="32" t="s">
        <v>64</v>
      </c>
      <c r="B47" s="41" t="s">
        <v>145</v>
      </c>
      <c r="C47" s="14">
        <f>D47+E47</f>
        <v>4372363</v>
      </c>
      <c r="D47" s="57">
        <f>'Own portfolio'!C47</f>
        <v>3567558</v>
      </c>
      <c r="E47" s="98">
        <f>'Managed portfolio'!C47</f>
        <v>804805</v>
      </c>
    </row>
    <row r="48" spans="1:5" s="4" customFormat="1" ht="17.25" thickBot="1">
      <c r="A48" s="32" t="s">
        <v>72</v>
      </c>
      <c r="B48" s="42" t="s">
        <v>3</v>
      </c>
      <c r="C48" s="85">
        <f>SUM(C43:C47)</f>
        <v>5761720</v>
      </c>
      <c r="D48" s="74">
        <f>SUM(D43:D47)</f>
        <v>4582692</v>
      </c>
      <c r="E48" s="74">
        <f>SUM(E43:E47)</f>
        <v>1179028</v>
      </c>
    </row>
    <row r="49" spans="1:5" s="4" customFormat="1" ht="17.25" thickBot="1">
      <c r="A49" s="21" t="s">
        <v>44</v>
      </c>
      <c r="B49" s="12" t="s">
        <v>30</v>
      </c>
      <c r="C49" s="82"/>
      <c r="D49" s="56"/>
      <c r="E49" s="56"/>
    </row>
    <row r="50" spans="1:5" s="4" customFormat="1" ht="15.75">
      <c r="A50" s="32" t="s">
        <v>65</v>
      </c>
      <c r="B50" s="60" t="s">
        <v>14</v>
      </c>
      <c r="C50" s="79">
        <f>C43/C$14%</f>
        <v>0.23059356618809493</v>
      </c>
      <c r="D50" s="79">
        <f aca="true" t="shared" si="0" ref="D50:E54">D43/D$14%</f>
        <v>0.27683310091681507</v>
      </c>
      <c r="E50" s="79">
        <f t="shared" si="0"/>
        <v>0.14503438686277387</v>
      </c>
    </row>
    <row r="51" spans="1:5" s="4" customFormat="1" ht="15.75">
      <c r="A51" s="32" t="s">
        <v>66</v>
      </c>
      <c r="B51" s="60" t="s">
        <v>15</v>
      </c>
      <c r="C51" s="79">
        <f>C44/C$14%</f>
        <v>0.04346630488386374</v>
      </c>
      <c r="D51" s="79">
        <f t="shared" si="0"/>
        <v>0.04506385836746654</v>
      </c>
      <c r="E51" s="79">
        <f t="shared" si="0"/>
        <v>0.040510276762316354</v>
      </c>
    </row>
    <row r="52" spans="1:5" s="4" customFormat="1" ht="15.75">
      <c r="A52" s="32" t="s">
        <v>67</v>
      </c>
      <c r="B52" s="60" t="s">
        <v>16</v>
      </c>
      <c r="C52" s="79">
        <f>C45/C$14%</f>
        <v>0.06426178705029338</v>
      </c>
      <c r="D52" s="79">
        <f t="shared" si="0"/>
        <v>0.03265701598085793</v>
      </c>
      <c r="E52" s="79">
        <f t="shared" si="0"/>
        <v>0.12274157693853374</v>
      </c>
    </row>
    <row r="53" spans="1:5" s="4" customFormat="1" ht="15.75">
      <c r="A53" s="32" t="s">
        <v>68</v>
      </c>
      <c r="B53" s="60" t="s">
        <v>144</v>
      </c>
      <c r="C53" s="79">
        <f>C46/C$14%</f>
        <v>0.15143727456983327</v>
      </c>
      <c r="D53" s="79">
        <f t="shared" si="0"/>
        <v>0.19668059840816</v>
      </c>
      <c r="E53" s="79">
        <f t="shared" si="0"/>
        <v>0.06772143096830503</v>
      </c>
    </row>
    <row r="54" spans="1:5" s="4" customFormat="1" ht="16.5" thickBot="1">
      <c r="A54" s="32" t="s">
        <v>69</v>
      </c>
      <c r="B54" s="60" t="s">
        <v>145</v>
      </c>
      <c r="C54" s="79">
        <f>C47/C$14%</f>
        <v>1.5412912852653164</v>
      </c>
      <c r="D54" s="79">
        <f t="shared" si="0"/>
        <v>1.9372430764655395</v>
      </c>
      <c r="E54" s="79">
        <f t="shared" si="0"/>
        <v>0.8086431194428298</v>
      </c>
    </row>
    <row r="55" spans="1:5" s="4" customFormat="1" ht="17.25" thickBot="1">
      <c r="A55" s="16">
        <v>6</v>
      </c>
      <c r="B55" s="12" t="s">
        <v>40</v>
      </c>
      <c r="C55" s="82"/>
      <c r="D55" s="56"/>
      <c r="E55" s="56"/>
    </row>
    <row r="56" spans="1:5" s="4" customFormat="1" ht="15.75">
      <c r="A56" s="31" t="s">
        <v>73</v>
      </c>
      <c r="B56" s="40" t="s">
        <v>32</v>
      </c>
      <c r="C56" s="64">
        <f>D56+E56</f>
        <v>19801</v>
      </c>
      <c r="D56" s="57">
        <f>'Own portfolio'!C56</f>
        <v>12571</v>
      </c>
      <c r="E56" s="98">
        <f>'Managed portfolio'!C56</f>
        <v>7230</v>
      </c>
    </row>
    <row r="57" spans="1:5" s="4" customFormat="1" ht="16.5" thickBot="1">
      <c r="A57" s="31" t="s">
        <v>74</v>
      </c>
      <c r="B57" s="43" t="s">
        <v>19</v>
      </c>
      <c r="C57" s="64">
        <f>D57+E57</f>
        <v>375774000</v>
      </c>
      <c r="D57" s="57">
        <f>'Own portfolio'!C57</f>
        <v>237168000</v>
      </c>
      <c r="E57" s="113">
        <f>'Managed portfolio'!C57</f>
        <v>138606000</v>
      </c>
    </row>
    <row r="58" spans="1:5" s="4" customFormat="1" ht="17.25" thickBot="1">
      <c r="A58" s="16">
        <v>7</v>
      </c>
      <c r="B58" s="12" t="s">
        <v>136</v>
      </c>
      <c r="C58" s="82"/>
      <c r="D58" s="56"/>
      <c r="E58" s="56"/>
    </row>
    <row r="59" spans="1:5" s="4" customFormat="1" ht="15.75">
      <c r="A59" s="32">
        <v>7.1</v>
      </c>
      <c r="B59" s="40" t="s">
        <v>48</v>
      </c>
      <c r="C59" s="77">
        <f>D59+E59</f>
        <v>124532631</v>
      </c>
      <c r="D59" s="78">
        <f>'Own portfolio'!C59</f>
        <v>81514538</v>
      </c>
      <c r="E59" s="113">
        <f>'Managed portfolio'!C59</f>
        <v>43018093</v>
      </c>
    </row>
    <row r="60" spans="1:5" s="4" customFormat="1" ht="15.75">
      <c r="A60" s="32">
        <v>7.2</v>
      </c>
      <c r="B60" s="41" t="s">
        <v>49</v>
      </c>
      <c r="C60" s="77">
        <f>D60+E60</f>
        <v>159149178</v>
      </c>
      <c r="D60" s="78">
        <f>'Own portfolio'!C60</f>
        <v>102641908</v>
      </c>
      <c r="E60" s="113">
        <f>'Managed portfolio'!C60</f>
        <v>56507270</v>
      </c>
    </row>
    <row r="61" spans="1:5" s="4" customFormat="1" ht="15.75">
      <c r="A61" s="32">
        <v>7.3</v>
      </c>
      <c r="B61" s="44" t="s">
        <v>46</v>
      </c>
      <c r="C61" s="77">
        <f>D61+E61</f>
        <v>12228</v>
      </c>
      <c r="D61" s="78">
        <f>'Own portfolio'!C61</f>
        <v>8331</v>
      </c>
      <c r="E61" s="113">
        <f>'Managed portfolio'!C61</f>
        <v>3897</v>
      </c>
    </row>
    <row r="62" spans="1:5" s="4" customFormat="1" ht="15.75">
      <c r="A62" s="32">
        <v>7.4</v>
      </c>
      <c r="B62" s="51" t="s">
        <v>47</v>
      </c>
      <c r="C62" s="77">
        <f>D62+E62</f>
        <v>12785</v>
      </c>
      <c r="D62" s="78">
        <f>'Own portfolio'!C62</f>
        <v>8788</v>
      </c>
      <c r="E62" s="113">
        <f>'Managed portfolio'!C62</f>
        <v>3997</v>
      </c>
    </row>
    <row r="63" spans="1:5" s="4" customFormat="1" ht="15.75">
      <c r="A63" s="32">
        <v>7.5</v>
      </c>
      <c r="B63" s="44" t="s">
        <v>132</v>
      </c>
      <c r="C63" s="77">
        <f aca="true" t="shared" si="1" ref="C63:C70">SUM(D63:E63)</f>
        <v>24267</v>
      </c>
      <c r="D63" s="78">
        <f>'Own portfolio'!C63</f>
        <v>16373</v>
      </c>
      <c r="E63" s="113">
        <f>'Managed portfolio'!C63</f>
        <v>7894</v>
      </c>
    </row>
    <row r="64" spans="1:5" s="4" customFormat="1" ht="15.75">
      <c r="A64" s="32">
        <v>7.7</v>
      </c>
      <c r="B64" s="44" t="s">
        <v>133</v>
      </c>
      <c r="C64" s="77">
        <f t="shared" si="1"/>
        <v>652</v>
      </c>
      <c r="D64" s="78">
        <f>'Own portfolio'!C64</f>
        <v>652</v>
      </c>
      <c r="E64" s="113">
        <f>'Managed portfolio'!C64</f>
        <v>0</v>
      </c>
    </row>
    <row r="65" spans="1:5" s="4" customFormat="1" ht="15.75">
      <c r="A65" s="32">
        <v>7.8</v>
      </c>
      <c r="B65" s="44" t="s">
        <v>134</v>
      </c>
      <c r="C65" s="77">
        <f t="shared" si="1"/>
        <v>83</v>
      </c>
      <c r="D65" s="78">
        <f>'Own portfolio'!C65</f>
        <v>83</v>
      </c>
      <c r="E65" s="113">
        <f>'Managed portfolio'!C65</f>
        <v>0</v>
      </c>
    </row>
    <row r="66" spans="1:5" s="4" customFormat="1" ht="15.75">
      <c r="A66" s="32">
        <v>7.9</v>
      </c>
      <c r="B66" s="44" t="s">
        <v>152</v>
      </c>
      <c r="C66" s="77">
        <f t="shared" si="1"/>
        <v>11</v>
      </c>
      <c r="D66" s="78">
        <f>'Own portfolio'!C66</f>
        <v>11</v>
      </c>
      <c r="E66" s="113">
        <v>0</v>
      </c>
    </row>
    <row r="67" spans="1:5" s="4" customFormat="1" ht="15.75">
      <c r="A67" s="32">
        <v>7.11</v>
      </c>
      <c r="B67" s="44" t="s">
        <v>130</v>
      </c>
      <c r="C67" s="77">
        <f t="shared" si="1"/>
        <v>273630755</v>
      </c>
      <c r="D67" s="78">
        <f>'Own portfolio'!C67</f>
        <v>174105392</v>
      </c>
      <c r="E67" s="113">
        <f>'Managed portfolio'!C67</f>
        <v>99525363</v>
      </c>
    </row>
    <row r="68" spans="1:5" s="4" customFormat="1" ht="15.75">
      <c r="A68" s="32">
        <v>7.12</v>
      </c>
      <c r="B68" s="44" t="s">
        <v>131</v>
      </c>
      <c r="C68" s="77">
        <f t="shared" si="1"/>
        <v>8591388</v>
      </c>
      <c r="D68" s="78">
        <f>'Own portfolio'!C68</f>
        <v>8591388</v>
      </c>
      <c r="E68" s="113">
        <f>'Managed portfolio'!C68</f>
        <v>0</v>
      </c>
    </row>
    <row r="69" spans="1:5" s="4" customFormat="1" ht="15.75">
      <c r="A69" s="348">
        <v>7.13</v>
      </c>
      <c r="B69" s="44" t="s">
        <v>135</v>
      </c>
      <c r="C69" s="77">
        <f t="shared" si="1"/>
        <v>927833</v>
      </c>
      <c r="D69" s="78">
        <f>'Own portfolio'!C69</f>
        <v>927833</v>
      </c>
      <c r="E69" s="113">
        <f>'Managed portfolio'!C69</f>
        <v>0</v>
      </c>
    </row>
    <row r="70" spans="1:5" s="4" customFormat="1" ht="16.5" thickBot="1">
      <c r="A70" s="349">
        <v>7.14</v>
      </c>
      <c r="B70" s="44" t="s">
        <v>151</v>
      </c>
      <c r="C70" s="77">
        <f t="shared" si="1"/>
        <v>531833</v>
      </c>
      <c r="D70" s="78">
        <f>'Own portfolio'!C70</f>
        <v>531833</v>
      </c>
      <c r="E70" s="113">
        <f>'Managed portfolio'!C70</f>
        <v>0</v>
      </c>
    </row>
    <row r="71" spans="1:5" s="4" customFormat="1" ht="16.5">
      <c r="A71" s="55">
        <v>8</v>
      </c>
      <c r="B71" s="66" t="s">
        <v>24</v>
      </c>
      <c r="C71" s="86" t="s">
        <v>95</v>
      </c>
      <c r="D71" s="296"/>
      <c r="E71" s="297"/>
    </row>
    <row r="72" spans="1:5" ht="15.75">
      <c r="A72" s="52">
        <v>8.1</v>
      </c>
      <c r="B72" s="44" t="s">
        <v>113</v>
      </c>
      <c r="C72" s="77">
        <v>10000004</v>
      </c>
      <c r="D72" s="44"/>
      <c r="E72" s="44"/>
    </row>
    <row r="73" spans="1:5" ht="15.75">
      <c r="A73" s="52">
        <v>8.2</v>
      </c>
      <c r="B73" s="44" t="s">
        <v>107</v>
      </c>
      <c r="C73" s="77">
        <v>11000000</v>
      </c>
      <c r="D73" s="44"/>
      <c r="E73" s="44"/>
    </row>
    <row r="74" spans="1:5" ht="15.75">
      <c r="A74" s="52">
        <v>8.3</v>
      </c>
      <c r="B74" s="44" t="s">
        <v>112</v>
      </c>
      <c r="C74" s="77">
        <v>3394815</v>
      </c>
      <c r="D74" s="44"/>
      <c r="E74" s="44"/>
    </row>
    <row r="75" spans="1:5" ht="15.75">
      <c r="A75" s="52">
        <v>8.4</v>
      </c>
      <c r="B75" s="44" t="s">
        <v>110</v>
      </c>
      <c r="C75" s="77">
        <v>58333284</v>
      </c>
      <c r="D75" s="44"/>
      <c r="E75" s="44"/>
    </row>
    <row r="76" spans="1:5" ht="15.75">
      <c r="A76" s="52">
        <v>8.5</v>
      </c>
      <c r="B76" s="44" t="s">
        <v>109</v>
      </c>
      <c r="C76" s="77">
        <v>19791728</v>
      </c>
      <c r="D76" s="44"/>
      <c r="E76" s="44"/>
    </row>
    <row r="77" spans="1:5" ht="15.75">
      <c r="A77" s="52">
        <v>8.6</v>
      </c>
      <c r="B77" s="44" t="s">
        <v>116</v>
      </c>
      <c r="C77" s="77">
        <v>46233671</v>
      </c>
      <c r="D77" s="44"/>
      <c r="E77" s="44"/>
    </row>
    <row r="78" spans="1:5" ht="15.75">
      <c r="A78" s="52">
        <v>8.7</v>
      </c>
      <c r="B78" s="44" t="s">
        <v>111</v>
      </c>
      <c r="C78" s="77">
        <v>1217058</v>
      </c>
      <c r="D78" s="44"/>
      <c r="E78" s="44"/>
    </row>
    <row r="79" spans="1:5" ht="15.75">
      <c r="A79" s="135">
        <v>8.8</v>
      </c>
      <c r="B79" s="44" t="s">
        <v>129</v>
      </c>
      <c r="C79" s="77">
        <v>1582928</v>
      </c>
      <c r="D79" s="44"/>
      <c r="E79" s="44"/>
    </row>
    <row r="80" spans="1:5" ht="15.75">
      <c r="A80" s="146">
        <v>8.9</v>
      </c>
      <c r="B80" s="44" t="s">
        <v>143</v>
      </c>
      <c r="C80" s="77">
        <v>6590862</v>
      </c>
      <c r="D80" s="44"/>
      <c r="E80" s="44"/>
    </row>
    <row r="81" spans="1:5" ht="15.75">
      <c r="A81" s="146">
        <v>9</v>
      </c>
      <c r="B81" s="44" t="s">
        <v>155</v>
      </c>
      <c r="C81" s="77">
        <v>5772357</v>
      </c>
      <c r="D81" s="44"/>
      <c r="E81" s="44"/>
    </row>
    <row r="82" spans="1:5" ht="15.75">
      <c r="A82" s="146">
        <v>9.1</v>
      </c>
      <c r="B82" s="44" t="s">
        <v>156</v>
      </c>
      <c r="C82" s="77">
        <v>12349989</v>
      </c>
      <c r="D82" s="44"/>
      <c r="E82" s="44"/>
    </row>
    <row r="83" spans="1:5" ht="16.5">
      <c r="A83" s="347"/>
      <c r="B83" s="347" t="s">
        <v>3</v>
      </c>
      <c r="C83" s="380">
        <f>SUM(C72:C82)</f>
        <v>176266696</v>
      </c>
      <c r="D83" s="347"/>
      <c r="E83" s="44"/>
    </row>
    <row r="85" ht="13.5">
      <c r="C85" s="371"/>
    </row>
  </sheetData>
  <sheetProtection/>
  <mergeCells count="1">
    <mergeCell ref="A1:E1"/>
  </mergeCells>
  <printOptions horizontalCentered="1" verticalCentered="1"/>
  <pageMargins left="0" right="0" top="0" bottom="0" header="0.511811023622047" footer="0"/>
  <pageSetup horizontalDpi="300" verticalDpi="300" orientation="portrait" paperSize="9" scale="62" r:id="rId1"/>
  <ignoredErrors>
    <ignoredError sqref="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4"/>
  <sheetViews>
    <sheetView view="pageBreakPreview" zoomScale="87" zoomScaleNormal="80" zoomScaleSheetLayoutView="87" zoomScalePageLayoutView="81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9.8515625" style="272" bestFit="1" customWidth="1"/>
    <col min="2" max="2" width="55.140625" style="200" bestFit="1" customWidth="1"/>
    <col min="3" max="3" width="14.421875" style="248" bestFit="1" customWidth="1"/>
    <col min="4" max="4" width="13.8515625" style="200" bestFit="1" customWidth="1"/>
    <col min="5" max="5" width="12.8515625" style="200" customWidth="1"/>
    <col min="6" max="6" width="12.8515625" style="200" bestFit="1" customWidth="1"/>
    <col min="7" max="7" width="12.421875" style="200" bestFit="1" customWidth="1"/>
    <col min="8" max="8" width="12.8515625" style="200" bestFit="1" customWidth="1"/>
    <col min="9" max="9" width="15.00390625" style="200" bestFit="1" customWidth="1"/>
    <col min="10" max="11" width="12.8515625" style="200" bestFit="1" customWidth="1"/>
    <col min="12" max="12" width="15.00390625" style="200" bestFit="1" customWidth="1"/>
    <col min="13" max="13" width="13.57421875" style="200" customWidth="1"/>
    <col min="14" max="14" width="12.57421875" style="200" bestFit="1" customWidth="1"/>
    <col min="15" max="15" width="12.421875" style="200" bestFit="1" customWidth="1"/>
    <col min="16" max="16" width="14.8515625" style="200" bestFit="1" customWidth="1"/>
    <col min="17" max="17" width="14.421875" style="200" bestFit="1" customWidth="1"/>
    <col min="18" max="18" width="12.00390625" style="200" customWidth="1"/>
    <col min="19" max="19" width="17.421875" style="200" bestFit="1" customWidth="1"/>
    <col min="20" max="20" width="11.421875" style="200" bestFit="1" customWidth="1"/>
    <col min="21" max="21" width="15.421875" style="200" bestFit="1" customWidth="1"/>
    <col min="22" max="22" width="11.57421875" style="200" bestFit="1" customWidth="1"/>
    <col min="23" max="23" width="12.421875" style="200" bestFit="1" customWidth="1"/>
    <col min="24" max="24" width="16.57421875" style="200" customWidth="1"/>
    <col min="25" max="25" width="13.8515625" style="200" customWidth="1"/>
    <col min="26" max="16384" width="9.140625" style="200" customWidth="1"/>
  </cols>
  <sheetData>
    <row r="1" spans="1:25" s="393" customFormat="1" ht="18.75">
      <c r="A1" s="391"/>
      <c r="B1" s="401" t="s">
        <v>106</v>
      </c>
      <c r="C1" s="402"/>
      <c r="D1" s="402"/>
      <c r="E1" s="402"/>
      <c r="F1" s="402"/>
      <c r="G1" s="403"/>
      <c r="H1" s="391"/>
      <c r="I1" s="391"/>
      <c r="J1" s="391"/>
      <c r="K1" s="391"/>
      <c r="L1" s="392"/>
      <c r="P1" s="392"/>
      <c r="Q1" s="392"/>
      <c r="R1" s="392"/>
      <c r="W1" s="392"/>
      <c r="Y1" s="402"/>
    </row>
    <row r="2" spans="1:36" s="393" customFormat="1" ht="18.75">
      <c r="A2" s="394"/>
      <c r="B2" s="395" t="s">
        <v>86</v>
      </c>
      <c r="C2" s="396">
        <f>Prayas!C2</f>
        <v>43102</v>
      </c>
      <c r="D2" s="397"/>
      <c r="E2" s="397"/>
      <c r="F2" s="398"/>
      <c r="G2" s="398"/>
      <c r="H2" s="399"/>
      <c r="I2" s="399"/>
      <c r="J2" s="399"/>
      <c r="K2" s="399"/>
      <c r="L2" s="392"/>
      <c r="M2" s="392"/>
      <c r="N2" s="392"/>
      <c r="O2" s="392"/>
      <c r="P2" s="392"/>
      <c r="Q2" s="392"/>
      <c r="R2" s="392"/>
      <c r="S2" s="400"/>
      <c r="T2" s="400"/>
      <c r="U2" s="400"/>
      <c r="V2" s="400"/>
      <c r="W2" s="392"/>
      <c r="X2" s="400"/>
      <c r="Y2" s="397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</row>
    <row r="3" spans="1:25" s="199" customFormat="1" ht="17.25" thickBot="1">
      <c r="A3" s="385" t="s">
        <v>0</v>
      </c>
      <c r="B3" s="385" t="s">
        <v>77</v>
      </c>
      <c r="C3" s="386" t="s">
        <v>158</v>
      </c>
      <c r="D3" s="387" t="s">
        <v>141</v>
      </c>
      <c r="E3" s="418" t="s">
        <v>75</v>
      </c>
      <c r="F3" s="418"/>
      <c r="G3" s="418"/>
      <c r="H3" s="419"/>
      <c r="I3" s="388" t="s">
        <v>83</v>
      </c>
      <c r="J3" s="410" t="s">
        <v>78</v>
      </c>
      <c r="K3" s="411"/>
      <c r="L3" s="412"/>
      <c r="M3" s="420" t="s">
        <v>101</v>
      </c>
      <c r="N3" s="421"/>
      <c r="O3" s="413" t="s">
        <v>81</v>
      </c>
      <c r="P3" s="414"/>
      <c r="Q3" s="414"/>
      <c r="R3" s="415"/>
      <c r="S3" s="416" t="s">
        <v>122</v>
      </c>
      <c r="T3" s="417"/>
      <c r="U3" s="389" t="s">
        <v>124</v>
      </c>
      <c r="V3" s="390" t="s">
        <v>102</v>
      </c>
      <c r="W3" s="416" t="s">
        <v>123</v>
      </c>
      <c r="X3" s="417"/>
      <c r="Y3" s="387" t="s">
        <v>161</v>
      </c>
    </row>
    <row r="4" spans="1:25" s="199" customFormat="1" ht="17.25" thickBot="1">
      <c r="A4" s="253"/>
      <c r="B4" s="254" t="s">
        <v>76</v>
      </c>
      <c r="C4" s="295" t="s">
        <v>159</v>
      </c>
      <c r="D4" s="382" t="s">
        <v>142</v>
      </c>
      <c r="E4" s="201" t="s">
        <v>138</v>
      </c>
      <c r="F4" s="201" t="s">
        <v>100</v>
      </c>
      <c r="G4" s="201" t="s">
        <v>105</v>
      </c>
      <c r="H4" s="201" t="s">
        <v>139</v>
      </c>
      <c r="I4" s="202" t="s">
        <v>99</v>
      </c>
      <c r="J4" s="203" t="s">
        <v>79</v>
      </c>
      <c r="K4" s="204" t="s">
        <v>80</v>
      </c>
      <c r="L4" s="203" t="s">
        <v>148</v>
      </c>
      <c r="M4" s="205" t="s">
        <v>101</v>
      </c>
      <c r="N4" s="205" t="s">
        <v>128</v>
      </c>
      <c r="O4" s="206" t="s">
        <v>118</v>
      </c>
      <c r="P4" s="206" t="s">
        <v>115</v>
      </c>
      <c r="Q4" s="206" t="s">
        <v>82</v>
      </c>
      <c r="R4" s="206" t="s">
        <v>117</v>
      </c>
      <c r="S4" s="207" t="s">
        <v>121</v>
      </c>
      <c r="T4" s="207" t="s">
        <v>114</v>
      </c>
      <c r="U4" s="208" t="s">
        <v>120</v>
      </c>
      <c r="V4" s="209" t="s">
        <v>103</v>
      </c>
      <c r="W4" s="207" t="s">
        <v>89</v>
      </c>
      <c r="X4" s="207" t="s">
        <v>137</v>
      </c>
      <c r="Y4" s="383" t="s">
        <v>161</v>
      </c>
    </row>
    <row r="5" spans="1:25" s="199" customFormat="1" ht="17.25" thickBot="1">
      <c r="A5" s="210">
        <v>1</v>
      </c>
      <c r="B5" s="255" t="s">
        <v>1</v>
      </c>
      <c r="C5" s="256"/>
      <c r="D5" s="257"/>
      <c r="E5" s="257"/>
      <c r="F5" s="258"/>
      <c r="G5" s="259"/>
      <c r="H5" s="257"/>
      <c r="I5" s="258"/>
      <c r="J5" s="257"/>
      <c r="K5" s="257"/>
      <c r="L5" s="257"/>
      <c r="M5" s="212"/>
      <c r="N5" s="257"/>
      <c r="O5" s="258"/>
      <c r="P5" s="257"/>
      <c r="Q5" s="257"/>
      <c r="R5" s="257"/>
      <c r="S5" s="258"/>
      <c r="T5" s="258"/>
      <c r="U5" s="258"/>
      <c r="V5" s="259"/>
      <c r="W5" s="259"/>
      <c r="X5" s="257"/>
      <c r="Y5" s="257"/>
    </row>
    <row r="6" spans="1:25" s="260" customFormat="1" ht="16.5">
      <c r="A6" s="313">
        <v>1.1</v>
      </c>
      <c r="B6" s="355" t="s">
        <v>2</v>
      </c>
      <c r="C6" s="314">
        <f>SUM(D6:Y6)</f>
        <v>17119</v>
      </c>
      <c r="D6" s="314">
        <f aca="true" t="shared" si="0" ref="D6:X6">SUM(D7:D10)</f>
        <v>332</v>
      </c>
      <c r="E6" s="314">
        <f t="shared" si="0"/>
        <v>1372</v>
      </c>
      <c r="F6" s="311">
        <f t="shared" si="0"/>
        <v>843</v>
      </c>
      <c r="G6" s="311">
        <f t="shared" si="0"/>
        <v>1445</v>
      </c>
      <c r="H6" s="311">
        <f t="shared" si="0"/>
        <v>893</v>
      </c>
      <c r="I6" s="311">
        <f t="shared" si="0"/>
        <v>153</v>
      </c>
      <c r="J6" s="315">
        <f t="shared" si="0"/>
        <v>770</v>
      </c>
      <c r="K6" s="311">
        <f t="shared" si="0"/>
        <v>751</v>
      </c>
      <c r="L6" s="311">
        <f t="shared" si="0"/>
        <v>726</v>
      </c>
      <c r="M6" s="312">
        <f t="shared" si="0"/>
        <v>780</v>
      </c>
      <c r="N6" s="312">
        <f t="shared" si="0"/>
        <v>188</v>
      </c>
      <c r="O6" s="312">
        <f t="shared" si="0"/>
        <v>424</v>
      </c>
      <c r="P6" s="311">
        <f t="shared" si="0"/>
        <v>974</v>
      </c>
      <c r="Q6" s="311">
        <f t="shared" si="0"/>
        <v>896</v>
      </c>
      <c r="R6" s="311">
        <f t="shared" si="0"/>
        <v>1359</v>
      </c>
      <c r="S6" s="311">
        <f t="shared" si="0"/>
        <v>986</v>
      </c>
      <c r="T6" s="311">
        <f t="shared" si="0"/>
        <v>790</v>
      </c>
      <c r="U6" s="311">
        <f t="shared" si="0"/>
        <v>485</v>
      </c>
      <c r="V6" s="311">
        <f t="shared" si="0"/>
        <v>719</v>
      </c>
      <c r="W6" s="311">
        <f t="shared" si="0"/>
        <v>1070</v>
      </c>
      <c r="X6" s="311">
        <f t="shared" si="0"/>
        <v>1120</v>
      </c>
      <c r="Y6" s="314">
        <f>SUM(Y7:Y10)</f>
        <v>43</v>
      </c>
    </row>
    <row r="7" spans="1:46" s="247" customFormat="1" ht="15.75">
      <c r="A7" s="305">
        <v>1.2</v>
      </c>
      <c r="B7" s="306" t="s">
        <v>4</v>
      </c>
      <c r="C7" s="404">
        <f>SUM(D7:Y7)</f>
        <v>6191</v>
      </c>
      <c r="D7" s="321">
        <v>133</v>
      </c>
      <c r="E7" s="321">
        <v>341</v>
      </c>
      <c r="F7" s="321">
        <v>155</v>
      </c>
      <c r="G7" s="321">
        <v>681</v>
      </c>
      <c r="H7" s="321">
        <v>162</v>
      </c>
      <c r="I7" s="321">
        <v>119</v>
      </c>
      <c r="J7" s="321">
        <v>151</v>
      </c>
      <c r="K7" s="321">
        <v>166</v>
      </c>
      <c r="L7" s="321">
        <v>226</v>
      </c>
      <c r="M7" s="321">
        <v>366</v>
      </c>
      <c r="N7" s="321">
        <v>188</v>
      </c>
      <c r="O7" s="321">
        <v>106</v>
      </c>
      <c r="P7" s="321">
        <v>208</v>
      </c>
      <c r="Q7" s="321">
        <v>302</v>
      </c>
      <c r="R7" s="321">
        <v>286</v>
      </c>
      <c r="S7" s="321">
        <v>385</v>
      </c>
      <c r="T7" s="321">
        <v>326</v>
      </c>
      <c r="U7" s="321">
        <v>261</v>
      </c>
      <c r="V7" s="321">
        <v>320</v>
      </c>
      <c r="W7" s="321">
        <v>350</v>
      </c>
      <c r="X7" s="321">
        <v>916</v>
      </c>
      <c r="Y7" s="321">
        <v>43</v>
      </c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</row>
    <row r="8" spans="1:46" s="247" customFormat="1" ht="15.75">
      <c r="A8" s="305">
        <v>1.3</v>
      </c>
      <c r="B8" s="306" t="s">
        <v>5</v>
      </c>
      <c r="C8" s="404">
        <f>SUM(D8:Y8)</f>
        <v>4634</v>
      </c>
      <c r="D8" s="321">
        <v>77</v>
      </c>
      <c r="E8" s="321">
        <v>281</v>
      </c>
      <c r="F8" s="321">
        <v>161</v>
      </c>
      <c r="G8" s="321">
        <v>608</v>
      </c>
      <c r="H8" s="321">
        <v>165</v>
      </c>
      <c r="I8" s="321">
        <v>34</v>
      </c>
      <c r="J8" s="321">
        <v>170</v>
      </c>
      <c r="K8" s="321">
        <v>146</v>
      </c>
      <c r="L8" s="321">
        <v>173</v>
      </c>
      <c r="M8" s="321">
        <v>360</v>
      </c>
      <c r="N8" s="321">
        <v>0</v>
      </c>
      <c r="O8" s="321">
        <v>99</v>
      </c>
      <c r="P8" s="321">
        <v>178</v>
      </c>
      <c r="Q8" s="321">
        <v>226</v>
      </c>
      <c r="R8" s="321">
        <v>249</v>
      </c>
      <c r="S8" s="321">
        <v>326</v>
      </c>
      <c r="T8" s="321">
        <v>253</v>
      </c>
      <c r="U8" s="321">
        <v>168</v>
      </c>
      <c r="V8" s="321">
        <v>356</v>
      </c>
      <c r="W8" s="321">
        <v>400</v>
      </c>
      <c r="X8" s="321">
        <v>204</v>
      </c>
      <c r="Y8" s="321">
        <v>0</v>
      </c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</row>
    <row r="9" spans="1:46" s="247" customFormat="1" ht="15.75">
      <c r="A9" s="305">
        <v>1.4</v>
      </c>
      <c r="B9" s="306" t="s">
        <v>6</v>
      </c>
      <c r="C9" s="404">
        <f>SUM(D9:Y9)</f>
        <v>2413</v>
      </c>
      <c r="D9" s="321">
        <v>80</v>
      </c>
      <c r="E9" s="321">
        <v>293</v>
      </c>
      <c r="F9" s="321">
        <v>113</v>
      </c>
      <c r="G9" s="321">
        <v>152</v>
      </c>
      <c r="H9" s="321">
        <v>161</v>
      </c>
      <c r="I9" s="321">
        <v>0</v>
      </c>
      <c r="J9" s="321">
        <v>111</v>
      </c>
      <c r="K9" s="321">
        <v>93</v>
      </c>
      <c r="L9" s="321">
        <v>101</v>
      </c>
      <c r="M9" s="321">
        <v>52</v>
      </c>
      <c r="N9" s="321">
        <v>0</v>
      </c>
      <c r="O9" s="321">
        <v>124</v>
      </c>
      <c r="P9" s="321">
        <v>149</v>
      </c>
      <c r="Q9" s="321">
        <v>116</v>
      </c>
      <c r="R9" s="321">
        <v>215</v>
      </c>
      <c r="S9" s="321">
        <v>210</v>
      </c>
      <c r="T9" s="321">
        <v>111</v>
      </c>
      <c r="U9" s="321">
        <v>56</v>
      </c>
      <c r="V9" s="321">
        <v>43</v>
      </c>
      <c r="W9" s="321">
        <v>233</v>
      </c>
      <c r="X9" s="321">
        <v>0</v>
      </c>
      <c r="Y9" s="321">
        <v>0</v>
      </c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</row>
    <row r="10" spans="1:46" s="247" customFormat="1" ht="16.5" thickBot="1">
      <c r="A10" s="305">
        <v>1.5</v>
      </c>
      <c r="B10" s="306" t="s">
        <v>7</v>
      </c>
      <c r="C10" s="404">
        <f>SUM(D10:Y10)</f>
        <v>3881</v>
      </c>
      <c r="D10" s="321">
        <v>42</v>
      </c>
      <c r="E10" s="321">
        <v>457</v>
      </c>
      <c r="F10" s="321">
        <v>414</v>
      </c>
      <c r="G10" s="321">
        <v>4</v>
      </c>
      <c r="H10" s="321">
        <v>405</v>
      </c>
      <c r="I10" s="321">
        <v>0</v>
      </c>
      <c r="J10" s="321">
        <v>338</v>
      </c>
      <c r="K10" s="321">
        <v>346</v>
      </c>
      <c r="L10" s="321">
        <v>226</v>
      </c>
      <c r="M10" s="321">
        <v>2</v>
      </c>
      <c r="N10" s="321">
        <v>0</v>
      </c>
      <c r="O10" s="321">
        <v>95</v>
      </c>
      <c r="P10" s="321">
        <v>439</v>
      </c>
      <c r="Q10" s="321">
        <v>252</v>
      </c>
      <c r="R10" s="321">
        <v>609</v>
      </c>
      <c r="S10" s="321">
        <v>65</v>
      </c>
      <c r="T10" s="321">
        <v>100</v>
      </c>
      <c r="U10" s="321">
        <v>0</v>
      </c>
      <c r="V10" s="321">
        <v>0</v>
      </c>
      <c r="W10" s="321">
        <v>87</v>
      </c>
      <c r="X10" s="321">
        <v>0</v>
      </c>
      <c r="Y10" s="321">
        <v>0</v>
      </c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</row>
    <row r="11" spans="1:25" s="199" customFormat="1" ht="17.25" thickBot="1">
      <c r="A11" s="210">
        <v>2</v>
      </c>
      <c r="B11" s="211" t="s">
        <v>9</v>
      </c>
      <c r="C11" s="262"/>
      <c r="D11" s="262"/>
      <c r="E11" s="262"/>
      <c r="F11" s="212"/>
      <c r="G11" s="212"/>
      <c r="H11" s="262"/>
      <c r="I11" s="257"/>
      <c r="J11" s="256"/>
      <c r="K11" s="256"/>
      <c r="L11" s="256"/>
      <c r="M11" s="212"/>
      <c r="N11" s="212"/>
      <c r="O11" s="212"/>
      <c r="P11" s="256"/>
      <c r="Q11" s="256"/>
      <c r="R11" s="256"/>
      <c r="S11" s="256"/>
      <c r="T11" s="256"/>
      <c r="U11" s="256"/>
      <c r="V11" s="256"/>
      <c r="W11" s="256"/>
      <c r="X11" s="212"/>
      <c r="Y11" s="262"/>
    </row>
    <row r="12" spans="1:25" s="260" customFormat="1" ht="15.75" customHeight="1">
      <c r="A12" s="313">
        <v>2.1</v>
      </c>
      <c r="B12" s="356" t="s">
        <v>10</v>
      </c>
      <c r="C12" s="374">
        <f>SUM(D12:Y12)</f>
        <v>17119</v>
      </c>
      <c r="D12" s="317">
        <f>D6</f>
        <v>332</v>
      </c>
      <c r="E12" s="317">
        <f aca="true" t="shared" si="1" ref="E12:X12">E6</f>
        <v>1372</v>
      </c>
      <c r="F12" s="318">
        <f t="shared" si="1"/>
        <v>843</v>
      </c>
      <c r="G12" s="318">
        <f t="shared" si="1"/>
        <v>1445</v>
      </c>
      <c r="H12" s="317">
        <f t="shared" si="1"/>
        <v>893</v>
      </c>
      <c r="I12" s="319">
        <f t="shared" si="1"/>
        <v>153</v>
      </c>
      <c r="J12" s="314">
        <f t="shared" si="1"/>
        <v>770</v>
      </c>
      <c r="K12" s="314">
        <f t="shared" si="1"/>
        <v>751</v>
      </c>
      <c r="L12" s="311">
        <f t="shared" si="1"/>
        <v>726</v>
      </c>
      <c r="M12" s="312">
        <f t="shared" si="1"/>
        <v>780</v>
      </c>
      <c r="N12" s="312">
        <f t="shared" si="1"/>
        <v>188</v>
      </c>
      <c r="O12" s="312">
        <f t="shared" si="1"/>
        <v>424</v>
      </c>
      <c r="P12" s="314">
        <f t="shared" si="1"/>
        <v>974</v>
      </c>
      <c r="Q12" s="314">
        <f t="shared" si="1"/>
        <v>896</v>
      </c>
      <c r="R12" s="314">
        <f t="shared" si="1"/>
        <v>1359</v>
      </c>
      <c r="S12" s="314">
        <f t="shared" si="1"/>
        <v>986</v>
      </c>
      <c r="T12" s="314">
        <f t="shared" si="1"/>
        <v>790</v>
      </c>
      <c r="U12" s="314">
        <f t="shared" si="1"/>
        <v>485</v>
      </c>
      <c r="V12" s="314">
        <f t="shared" si="1"/>
        <v>719</v>
      </c>
      <c r="W12" s="311">
        <f t="shared" si="1"/>
        <v>1070</v>
      </c>
      <c r="X12" s="312">
        <f t="shared" si="1"/>
        <v>1120</v>
      </c>
      <c r="Y12" s="317">
        <f>Y6</f>
        <v>43</v>
      </c>
    </row>
    <row r="13" spans="1:25" s="260" customFormat="1" ht="16.5" customHeight="1">
      <c r="A13" s="316">
        <v>2.2</v>
      </c>
      <c r="B13" s="320" t="s">
        <v>12</v>
      </c>
      <c r="C13" s="375">
        <f>SUM(D13:Y13)</f>
        <v>184156446</v>
      </c>
      <c r="D13" s="365">
        <v>3555634</v>
      </c>
      <c r="E13" s="365">
        <v>16539370</v>
      </c>
      <c r="F13" s="365">
        <v>7587359</v>
      </c>
      <c r="G13" s="365">
        <v>12719308</v>
      </c>
      <c r="H13" s="365">
        <v>9578666</v>
      </c>
      <c r="I13" s="365">
        <v>1110846</v>
      </c>
      <c r="J13" s="365">
        <v>9431147</v>
      </c>
      <c r="K13" s="365">
        <v>9036124</v>
      </c>
      <c r="L13" s="365">
        <v>6621618</v>
      </c>
      <c r="M13" s="365">
        <v>10120484</v>
      </c>
      <c r="N13" s="365">
        <v>921622</v>
      </c>
      <c r="O13" s="365">
        <v>4420125</v>
      </c>
      <c r="P13" s="365">
        <v>11599487</v>
      </c>
      <c r="Q13" s="365">
        <v>11735087</v>
      </c>
      <c r="R13" s="365">
        <v>20039863</v>
      </c>
      <c r="S13" s="365">
        <v>8211850</v>
      </c>
      <c r="T13" s="365">
        <v>6649738</v>
      </c>
      <c r="U13" s="365">
        <v>4013853</v>
      </c>
      <c r="V13" s="365">
        <v>7738889</v>
      </c>
      <c r="W13" s="365">
        <v>12565200</v>
      </c>
      <c r="X13" s="365">
        <v>9140176</v>
      </c>
      <c r="Y13" s="365">
        <v>820000</v>
      </c>
    </row>
    <row r="14" spans="1:25" s="260" customFormat="1" ht="15.75">
      <c r="A14" s="316">
        <v>2.3</v>
      </c>
      <c r="B14" s="320" t="s">
        <v>13</v>
      </c>
      <c r="C14" s="321">
        <f>C13/C12</f>
        <v>10757.430106898768</v>
      </c>
      <c r="D14" s="321">
        <f>D13/D12</f>
        <v>10709.740963855422</v>
      </c>
      <c r="E14" s="321">
        <f>E13/E12</f>
        <v>12054.934402332361</v>
      </c>
      <c r="F14" s="322">
        <f aca="true" t="shared" si="2" ref="F14:X14">F13/F12</f>
        <v>9000.425860023724</v>
      </c>
      <c r="G14" s="322">
        <f t="shared" si="2"/>
        <v>8802.289273356402</v>
      </c>
      <c r="H14" s="323">
        <f t="shared" si="2"/>
        <v>10726.389697648376</v>
      </c>
      <c r="I14" s="324">
        <f t="shared" si="2"/>
        <v>7260.431372549019</v>
      </c>
      <c r="J14" s="325">
        <f t="shared" si="2"/>
        <v>12248.242857142857</v>
      </c>
      <c r="K14" s="325">
        <f t="shared" si="2"/>
        <v>12032.122503328896</v>
      </c>
      <c r="L14" s="326">
        <f t="shared" si="2"/>
        <v>9120.685950413223</v>
      </c>
      <c r="M14" s="327">
        <f t="shared" si="2"/>
        <v>12974.979487179487</v>
      </c>
      <c r="N14" s="327">
        <f t="shared" si="2"/>
        <v>4902.244680851064</v>
      </c>
      <c r="O14" s="327">
        <f>O13/O12</f>
        <v>10424.823113207547</v>
      </c>
      <c r="P14" s="325">
        <f t="shared" si="2"/>
        <v>11909.124229979467</v>
      </c>
      <c r="Q14" s="325">
        <f t="shared" si="2"/>
        <v>13097.1953125</v>
      </c>
      <c r="R14" s="325">
        <f t="shared" si="2"/>
        <v>14746.036055923472</v>
      </c>
      <c r="S14" s="325">
        <f t="shared" si="2"/>
        <v>8328.448275862069</v>
      </c>
      <c r="T14" s="325">
        <f>T13/T12</f>
        <v>8417.389873417722</v>
      </c>
      <c r="U14" s="325">
        <f t="shared" si="2"/>
        <v>8275.98556701031</v>
      </c>
      <c r="V14" s="325">
        <f t="shared" si="2"/>
        <v>10763.40611961057</v>
      </c>
      <c r="W14" s="326">
        <f t="shared" si="2"/>
        <v>11743.177570093458</v>
      </c>
      <c r="X14" s="327">
        <f t="shared" si="2"/>
        <v>8160.871428571429</v>
      </c>
      <c r="Y14" s="321">
        <f>Y13/Y12</f>
        <v>19069.767441860466</v>
      </c>
    </row>
    <row r="15" spans="1:25" s="260" customFormat="1" ht="15.75">
      <c r="A15" s="316">
        <v>2.4</v>
      </c>
      <c r="B15" s="320" t="s">
        <v>25</v>
      </c>
      <c r="C15" s="379">
        <f>SUM(D15:Y15)</f>
        <v>27</v>
      </c>
      <c r="D15" s="365">
        <v>1</v>
      </c>
      <c r="E15" s="365">
        <v>2</v>
      </c>
      <c r="F15" s="366">
        <v>1</v>
      </c>
      <c r="G15" s="366">
        <v>2</v>
      </c>
      <c r="H15" s="247">
        <v>1</v>
      </c>
      <c r="I15" s="367">
        <v>0</v>
      </c>
      <c r="J15" s="368">
        <v>1</v>
      </c>
      <c r="K15" s="368">
        <v>0</v>
      </c>
      <c r="L15" s="368">
        <v>2</v>
      </c>
      <c r="M15" s="369">
        <v>1</v>
      </c>
      <c r="N15" s="370">
        <v>0</v>
      </c>
      <c r="O15" s="370">
        <v>1</v>
      </c>
      <c r="P15" s="368">
        <v>1</v>
      </c>
      <c r="Q15" s="368">
        <v>1</v>
      </c>
      <c r="R15" s="368">
        <v>2</v>
      </c>
      <c r="S15" s="368">
        <v>2</v>
      </c>
      <c r="T15" s="368">
        <v>1</v>
      </c>
      <c r="U15" s="368">
        <v>1</v>
      </c>
      <c r="V15" s="368">
        <v>1</v>
      </c>
      <c r="W15" s="368">
        <v>2</v>
      </c>
      <c r="X15" s="369">
        <v>2</v>
      </c>
      <c r="Y15" s="365">
        <v>2</v>
      </c>
    </row>
    <row r="16" spans="1:25" s="260" customFormat="1" ht="15.75">
      <c r="A16" s="316">
        <v>2.5</v>
      </c>
      <c r="B16" s="320" t="s">
        <v>26</v>
      </c>
      <c r="C16" s="376">
        <f aca="true" t="shared" si="3" ref="C16:J16">+C6/C15</f>
        <v>634.0370370370371</v>
      </c>
      <c r="D16" s="328">
        <f t="shared" si="3"/>
        <v>332</v>
      </c>
      <c r="E16" s="328">
        <f t="shared" si="3"/>
        <v>686</v>
      </c>
      <c r="F16" s="328">
        <f t="shared" si="3"/>
        <v>843</v>
      </c>
      <c r="G16" s="328">
        <f t="shared" si="3"/>
        <v>722.5</v>
      </c>
      <c r="H16" s="329">
        <v>0</v>
      </c>
      <c r="I16" s="329">
        <v>0</v>
      </c>
      <c r="J16" s="330">
        <f t="shared" si="3"/>
        <v>770</v>
      </c>
      <c r="K16" s="330">
        <v>0</v>
      </c>
      <c r="L16" s="326">
        <f>L12/L15</f>
        <v>363</v>
      </c>
      <c r="M16" s="327">
        <f>M12/M15</f>
        <v>780</v>
      </c>
      <c r="N16" s="327">
        <v>0</v>
      </c>
      <c r="O16" s="327">
        <f>O12/O15</f>
        <v>424</v>
      </c>
      <c r="P16" s="330">
        <f aca="true" t="shared" si="4" ref="P16:V16">+P6/P15</f>
        <v>974</v>
      </c>
      <c r="Q16" s="330">
        <f t="shared" si="4"/>
        <v>896</v>
      </c>
      <c r="R16" s="330">
        <f t="shared" si="4"/>
        <v>679.5</v>
      </c>
      <c r="S16" s="330">
        <f t="shared" si="4"/>
        <v>493</v>
      </c>
      <c r="T16" s="330">
        <f t="shared" si="4"/>
        <v>790</v>
      </c>
      <c r="U16" s="330">
        <f t="shared" si="4"/>
        <v>485</v>
      </c>
      <c r="V16" s="330">
        <f t="shared" si="4"/>
        <v>719</v>
      </c>
      <c r="W16" s="326">
        <f>W12/W15</f>
        <v>535</v>
      </c>
      <c r="X16" s="327">
        <f>X12/X15</f>
        <v>560</v>
      </c>
      <c r="Y16" s="327">
        <f>Y12/Y15</f>
        <v>21.5</v>
      </c>
    </row>
    <row r="17" spans="1:25" s="260" customFormat="1" ht="16.5" thickBot="1">
      <c r="A17" s="316">
        <v>2.6</v>
      </c>
      <c r="B17" s="357" t="s">
        <v>27</v>
      </c>
      <c r="C17" s="377">
        <f>C13/C15</f>
        <v>6820609.111111111</v>
      </c>
      <c r="D17" s="331">
        <f aca="true" t="shared" si="5" ref="D17:X17">D13/D15</f>
        <v>3555634</v>
      </c>
      <c r="E17" s="331">
        <f>E13/E15</f>
        <v>8269685</v>
      </c>
      <c r="F17" s="332">
        <f t="shared" si="5"/>
        <v>7587359</v>
      </c>
      <c r="G17" s="332">
        <f t="shared" si="5"/>
        <v>6359654</v>
      </c>
      <c r="H17" s="331">
        <f t="shared" si="5"/>
        <v>9578666</v>
      </c>
      <c r="I17" s="333">
        <v>0</v>
      </c>
      <c r="J17" s="330">
        <f t="shared" si="5"/>
        <v>9431147</v>
      </c>
      <c r="K17" s="330">
        <v>0</v>
      </c>
      <c r="L17" s="326">
        <f t="shared" si="5"/>
        <v>3310809</v>
      </c>
      <c r="M17" s="327">
        <f t="shared" si="5"/>
        <v>10120484</v>
      </c>
      <c r="N17" s="327">
        <v>0</v>
      </c>
      <c r="O17" s="327">
        <f>O13/O15</f>
        <v>4420125</v>
      </c>
      <c r="P17" s="330">
        <f t="shared" si="5"/>
        <v>11599487</v>
      </c>
      <c r="Q17" s="330">
        <f t="shared" si="5"/>
        <v>11735087</v>
      </c>
      <c r="R17" s="330">
        <f t="shared" si="5"/>
        <v>10019931.5</v>
      </c>
      <c r="S17" s="330">
        <f t="shared" si="5"/>
        <v>4105925</v>
      </c>
      <c r="T17" s="330">
        <f>T13/T15</f>
        <v>6649738</v>
      </c>
      <c r="U17" s="330">
        <f t="shared" si="5"/>
        <v>4013853</v>
      </c>
      <c r="V17" s="330">
        <f t="shared" si="5"/>
        <v>7738889</v>
      </c>
      <c r="W17" s="326">
        <f t="shared" si="5"/>
        <v>6282600</v>
      </c>
      <c r="X17" s="327">
        <f t="shared" si="5"/>
        <v>4570088</v>
      </c>
      <c r="Y17" s="331">
        <v>0</v>
      </c>
    </row>
    <row r="18" spans="1:25" s="199" customFormat="1" ht="17.25" thickBot="1">
      <c r="A18" s="210">
        <v>3</v>
      </c>
      <c r="B18" s="211" t="s">
        <v>17</v>
      </c>
      <c r="C18" s="262"/>
      <c r="D18" s="262"/>
      <c r="E18" s="262"/>
      <c r="F18" s="212"/>
      <c r="G18" s="212"/>
      <c r="H18" s="262"/>
      <c r="I18" s="257"/>
      <c r="J18" s="256"/>
      <c r="K18" s="256"/>
      <c r="L18" s="256"/>
      <c r="M18" s="212"/>
      <c r="N18" s="212"/>
      <c r="O18" s="212"/>
      <c r="P18" s="256"/>
      <c r="Q18" s="256"/>
      <c r="R18" s="256"/>
      <c r="S18" s="256"/>
      <c r="T18" s="256"/>
      <c r="U18" s="256"/>
      <c r="V18" s="256"/>
      <c r="W18" s="256"/>
      <c r="X18" s="212"/>
      <c r="Y18" s="262"/>
    </row>
    <row r="19" spans="1:25" s="260" customFormat="1" ht="16.5">
      <c r="A19" s="316">
        <v>3.1</v>
      </c>
      <c r="B19" s="358" t="s">
        <v>18</v>
      </c>
      <c r="C19" s="374">
        <f>SUM(D19:Y19)</f>
        <v>1614</v>
      </c>
      <c r="D19" s="384">
        <v>16</v>
      </c>
      <c r="E19" s="384">
        <v>43</v>
      </c>
      <c r="F19" s="384">
        <v>133</v>
      </c>
      <c r="G19" s="384">
        <v>75</v>
      </c>
      <c r="H19" s="384">
        <v>212</v>
      </c>
      <c r="I19" s="384">
        <v>47</v>
      </c>
      <c r="J19" s="384">
        <v>0</v>
      </c>
      <c r="K19" s="384">
        <v>68</v>
      </c>
      <c r="L19" s="384">
        <v>104</v>
      </c>
      <c r="M19" s="384">
        <v>28</v>
      </c>
      <c r="N19" s="384">
        <v>21</v>
      </c>
      <c r="O19" s="384">
        <v>0</v>
      </c>
      <c r="P19" s="384">
        <v>24</v>
      </c>
      <c r="Q19" s="384">
        <v>101</v>
      </c>
      <c r="R19" s="384">
        <v>111</v>
      </c>
      <c r="S19" s="384">
        <v>231</v>
      </c>
      <c r="T19" s="384">
        <v>85</v>
      </c>
      <c r="U19" s="384">
        <v>121</v>
      </c>
      <c r="V19" s="384">
        <v>20</v>
      </c>
      <c r="W19" s="384">
        <v>37</v>
      </c>
      <c r="X19" s="384">
        <v>51</v>
      </c>
      <c r="Y19" s="384">
        <v>86</v>
      </c>
    </row>
    <row r="20" spans="1:25" s="260" customFormat="1" ht="16.5">
      <c r="A20" s="316">
        <v>3.2</v>
      </c>
      <c r="B20" s="320" t="s">
        <v>19</v>
      </c>
      <c r="C20" s="374">
        <f>SUM(D20:Y20)</f>
        <v>31584000</v>
      </c>
      <c r="D20" s="384">
        <v>352000</v>
      </c>
      <c r="E20" s="384">
        <v>2600000</v>
      </c>
      <c r="F20" s="384">
        <v>1520000</v>
      </c>
      <c r="G20" s="384">
        <v>3665000</v>
      </c>
      <c r="H20" s="384">
        <v>965000</v>
      </c>
      <c r="I20" s="384">
        <v>0</v>
      </c>
      <c r="J20" s="384">
        <v>1295000</v>
      </c>
      <c r="K20" s="384">
        <v>1683000</v>
      </c>
      <c r="L20" s="384">
        <v>625000</v>
      </c>
      <c r="M20" s="384">
        <v>482000</v>
      </c>
      <c r="N20" s="384">
        <v>0</v>
      </c>
      <c r="O20" s="384">
        <v>495000</v>
      </c>
      <c r="P20" s="384">
        <v>2469000</v>
      </c>
      <c r="Q20" s="384">
        <v>2364000</v>
      </c>
      <c r="R20" s="384">
        <v>5510000</v>
      </c>
      <c r="S20" s="384">
        <v>1345000</v>
      </c>
      <c r="T20" s="384">
        <v>1942000</v>
      </c>
      <c r="U20" s="384">
        <v>470000</v>
      </c>
      <c r="V20" s="384">
        <v>675000</v>
      </c>
      <c r="W20" s="384">
        <v>852000</v>
      </c>
      <c r="X20" s="384">
        <v>1455000</v>
      </c>
      <c r="Y20" s="384">
        <v>820000</v>
      </c>
    </row>
    <row r="21" spans="1:25" s="260" customFormat="1" ht="15" customHeight="1">
      <c r="A21" s="316">
        <v>3.3</v>
      </c>
      <c r="B21" s="320" t="s">
        <v>20</v>
      </c>
      <c r="C21" s="261">
        <f>SUM(D21:Y21)</f>
        <v>28535895</v>
      </c>
      <c r="D21" s="321">
        <f>D22+D41</f>
        <v>856512</v>
      </c>
      <c r="E21" s="321">
        <f aca="true" t="shared" si="6" ref="E21:X21">E22+E41</f>
        <v>2126095</v>
      </c>
      <c r="F21" s="321">
        <f t="shared" si="6"/>
        <v>1250732</v>
      </c>
      <c r="G21" s="321">
        <f t="shared" si="6"/>
        <v>1654467</v>
      </c>
      <c r="H21" s="321">
        <f t="shared" si="6"/>
        <v>1603117</v>
      </c>
      <c r="I21" s="321">
        <f t="shared" si="6"/>
        <v>1136359</v>
      </c>
      <c r="J21" s="321">
        <f t="shared" si="6"/>
        <v>2130971</v>
      </c>
      <c r="K21" s="321">
        <f t="shared" si="6"/>
        <v>1088374</v>
      </c>
      <c r="L21" s="321">
        <f t="shared" si="6"/>
        <v>1472151</v>
      </c>
      <c r="M21" s="321">
        <f t="shared" si="6"/>
        <v>1689246</v>
      </c>
      <c r="N21" s="321">
        <f t="shared" si="6"/>
        <v>454724</v>
      </c>
      <c r="O21" s="321">
        <f t="shared" si="6"/>
        <v>802647</v>
      </c>
      <c r="P21" s="321">
        <f t="shared" si="6"/>
        <v>1922402</v>
      </c>
      <c r="Q21" s="321">
        <f t="shared" si="6"/>
        <v>1540532</v>
      </c>
      <c r="R21" s="321">
        <f t="shared" si="6"/>
        <v>2586607</v>
      </c>
      <c r="S21" s="321">
        <f t="shared" si="6"/>
        <v>1327597</v>
      </c>
      <c r="T21" s="321">
        <f t="shared" si="6"/>
        <v>921103</v>
      </c>
      <c r="U21" s="321">
        <f t="shared" si="6"/>
        <v>814769</v>
      </c>
      <c r="V21" s="321">
        <f t="shared" si="6"/>
        <v>897815</v>
      </c>
      <c r="W21" s="321">
        <f t="shared" si="6"/>
        <v>1252141</v>
      </c>
      <c r="X21" s="321">
        <f t="shared" si="6"/>
        <v>1007534</v>
      </c>
      <c r="Y21" s="321">
        <f>Y22+Y41</f>
        <v>0</v>
      </c>
    </row>
    <row r="22" spans="1:25" s="260" customFormat="1" ht="15.75">
      <c r="A22" s="316">
        <v>3.4</v>
      </c>
      <c r="B22" s="320" t="s">
        <v>21</v>
      </c>
      <c r="C22" s="261">
        <f>SUM(D22:Y22)</f>
        <v>24449273</v>
      </c>
      <c r="D22" s="321">
        <v>454135</v>
      </c>
      <c r="E22" s="321">
        <v>2126095</v>
      </c>
      <c r="F22" s="321">
        <v>1187738</v>
      </c>
      <c r="G22" s="321">
        <v>1640329</v>
      </c>
      <c r="H22" s="321">
        <v>1603117</v>
      </c>
      <c r="I22" s="321">
        <v>25513</v>
      </c>
      <c r="J22" s="321">
        <v>856325</v>
      </c>
      <c r="K22" s="321">
        <v>745629</v>
      </c>
      <c r="L22" s="321">
        <v>1429541</v>
      </c>
      <c r="M22" s="321">
        <v>1486967</v>
      </c>
      <c r="N22" s="321">
        <v>301443</v>
      </c>
      <c r="O22" s="321">
        <v>770075</v>
      </c>
      <c r="P22" s="321">
        <v>1754043</v>
      </c>
      <c r="Q22" s="321">
        <v>1540532</v>
      </c>
      <c r="R22" s="321">
        <v>2523982</v>
      </c>
      <c r="S22" s="321">
        <v>1303609</v>
      </c>
      <c r="T22" s="321">
        <v>921103</v>
      </c>
      <c r="U22" s="321">
        <v>621607</v>
      </c>
      <c r="V22" s="321">
        <v>897815</v>
      </c>
      <c r="W22" s="321">
        <v>1252141</v>
      </c>
      <c r="X22" s="321">
        <v>1007534</v>
      </c>
      <c r="Y22" s="321">
        <v>0</v>
      </c>
    </row>
    <row r="23" spans="1:25" s="260" customFormat="1" ht="16.5" thickBot="1">
      <c r="A23" s="316">
        <v>3.5</v>
      </c>
      <c r="B23" s="334" t="s">
        <v>146</v>
      </c>
      <c r="C23" s="261">
        <f>SUM(D23:Y23)</f>
        <v>3593491</v>
      </c>
      <c r="D23" s="321">
        <v>74052</v>
      </c>
      <c r="E23" s="321">
        <v>324285</v>
      </c>
      <c r="F23" s="321">
        <v>156779</v>
      </c>
      <c r="G23" s="321">
        <v>235334</v>
      </c>
      <c r="H23" s="321">
        <v>227204</v>
      </c>
      <c r="I23" s="321">
        <v>1304</v>
      </c>
      <c r="J23" s="321">
        <v>134091</v>
      </c>
      <c r="K23" s="321">
        <v>139269</v>
      </c>
      <c r="L23" s="321">
        <v>169512</v>
      </c>
      <c r="M23" s="321">
        <v>244523</v>
      </c>
      <c r="N23" s="321">
        <v>24175</v>
      </c>
      <c r="O23" s="321">
        <v>103762</v>
      </c>
      <c r="P23" s="321">
        <v>229356</v>
      </c>
      <c r="Q23" s="321">
        <v>220455</v>
      </c>
      <c r="R23" s="321">
        <v>362646</v>
      </c>
      <c r="S23" s="321">
        <v>171334</v>
      </c>
      <c r="T23" s="321">
        <v>127197</v>
      </c>
      <c r="U23" s="321">
        <v>87788</v>
      </c>
      <c r="V23" s="321">
        <v>147188</v>
      </c>
      <c r="W23" s="321">
        <v>248467</v>
      </c>
      <c r="X23" s="321">
        <v>164770</v>
      </c>
      <c r="Y23" s="321">
        <v>0</v>
      </c>
    </row>
    <row r="24" spans="1:25" s="199" customFormat="1" ht="17.25" thickBot="1">
      <c r="A24" s="210">
        <v>4</v>
      </c>
      <c r="B24" s="211" t="s">
        <v>23</v>
      </c>
      <c r="C24" s="263"/>
      <c r="D24" s="263"/>
      <c r="E24" s="263"/>
      <c r="F24" s="263"/>
      <c r="G24" s="263"/>
      <c r="H24" s="263"/>
      <c r="I24" s="263"/>
      <c r="J24" s="264"/>
      <c r="K24" s="264"/>
      <c r="L24" s="264"/>
      <c r="M24" s="265"/>
      <c r="N24" s="263"/>
      <c r="O24" s="263"/>
      <c r="P24" s="264"/>
      <c r="Q24" s="264"/>
      <c r="R24" s="264"/>
      <c r="S24" s="264"/>
      <c r="T24" s="264"/>
      <c r="U24" s="264"/>
      <c r="V24" s="264"/>
      <c r="W24" s="264"/>
      <c r="X24" s="265"/>
      <c r="Y24" s="263"/>
    </row>
    <row r="25" spans="1:25" s="260" customFormat="1" ht="17.25" customHeight="1">
      <c r="A25" s="316">
        <v>4.1</v>
      </c>
      <c r="B25" s="358" t="s">
        <v>28</v>
      </c>
      <c r="C25" s="378">
        <f>(C48-C43-C44)/C13</f>
        <v>0.021665806908545575</v>
      </c>
      <c r="D25" s="335">
        <f>(D48-D43-D44)/D13</f>
        <v>0.1131660345243633</v>
      </c>
      <c r="E25" s="335">
        <f aca="true" t="shared" si="7" ref="E25:X25">(E48-E43-E44)/E13</f>
        <v>0</v>
      </c>
      <c r="F25" s="335">
        <f t="shared" si="7"/>
        <v>0.008302493660837717</v>
      </c>
      <c r="G25" s="335">
        <f t="shared" si="7"/>
        <v>0.0004256520873619854</v>
      </c>
      <c r="H25" s="335">
        <f t="shared" si="7"/>
        <v>0</v>
      </c>
      <c r="I25" s="335">
        <f t="shared" si="7"/>
        <v>1</v>
      </c>
      <c r="J25" s="335">
        <f t="shared" si="7"/>
        <v>0.13252205696719604</v>
      </c>
      <c r="K25" s="335">
        <f t="shared" si="7"/>
        <v>0.03949824061732663</v>
      </c>
      <c r="L25" s="335">
        <f t="shared" si="7"/>
        <v>0.005699060259894183</v>
      </c>
      <c r="M25" s="335">
        <f t="shared" si="7"/>
        <v>0.018571443816323408</v>
      </c>
      <c r="N25" s="335">
        <f t="shared" si="7"/>
        <v>0.12607988958596908</v>
      </c>
      <c r="O25" s="335">
        <f t="shared" si="7"/>
        <v>0.009127343683719352</v>
      </c>
      <c r="P25" s="335">
        <f t="shared" si="7"/>
        <v>0.012200022294089384</v>
      </c>
      <c r="Q25" s="335">
        <f t="shared" si="7"/>
        <v>0</v>
      </c>
      <c r="R25" s="335">
        <f t="shared" si="7"/>
        <v>0.002960050175991722</v>
      </c>
      <c r="S25" s="335">
        <f t="shared" si="7"/>
        <v>0.003735699020318199</v>
      </c>
      <c r="T25" s="335">
        <f t="shared" si="7"/>
        <v>0</v>
      </c>
      <c r="U25" s="335">
        <f t="shared" si="7"/>
        <v>0.046782978848502924</v>
      </c>
      <c r="V25" s="335">
        <f t="shared" si="7"/>
        <v>0</v>
      </c>
      <c r="W25" s="335">
        <f t="shared" si="7"/>
        <v>0</v>
      </c>
      <c r="X25" s="335">
        <f t="shared" si="7"/>
        <v>0</v>
      </c>
      <c r="Y25" s="335">
        <f>(Y48-Y43-Y44)/Y13</f>
        <v>0</v>
      </c>
    </row>
    <row r="26" spans="1:25" s="260" customFormat="1" ht="17.25" customHeight="1" thickBot="1">
      <c r="A26" s="316">
        <v>4.2</v>
      </c>
      <c r="B26" s="334" t="s">
        <v>22</v>
      </c>
      <c r="C26" s="378">
        <f>(C13-C48)/C13</f>
        <v>0.9751152234986116</v>
      </c>
      <c r="D26" s="336">
        <f aca="true" t="shared" si="8" ref="D26:X26">(D22/D21)*100</f>
        <v>53.021440446835534</v>
      </c>
      <c r="E26" s="336">
        <f t="shared" si="8"/>
        <v>100</v>
      </c>
      <c r="F26" s="337">
        <f t="shared" si="8"/>
        <v>94.96342941573414</v>
      </c>
      <c r="G26" s="337">
        <f t="shared" si="8"/>
        <v>99.1454649745205</v>
      </c>
      <c r="H26" s="336">
        <f t="shared" si="8"/>
        <v>100</v>
      </c>
      <c r="I26" s="338">
        <f t="shared" si="8"/>
        <v>2.245153160224894</v>
      </c>
      <c r="J26" s="339">
        <f t="shared" si="8"/>
        <v>40.18473268758702</v>
      </c>
      <c r="K26" s="339">
        <f t="shared" si="8"/>
        <v>68.50852739958874</v>
      </c>
      <c r="L26" s="339">
        <f t="shared" si="8"/>
        <v>97.10559582542824</v>
      </c>
      <c r="M26" s="340">
        <f t="shared" si="8"/>
        <v>88.0254859268573</v>
      </c>
      <c r="N26" s="340">
        <f t="shared" si="8"/>
        <v>66.29142072993727</v>
      </c>
      <c r="O26" s="340">
        <f t="shared" si="8"/>
        <v>95.94192714854725</v>
      </c>
      <c r="P26" s="339">
        <f t="shared" si="8"/>
        <v>91.2422583830021</v>
      </c>
      <c r="Q26" s="339">
        <f t="shared" si="8"/>
        <v>100</v>
      </c>
      <c r="R26" s="339">
        <f t="shared" si="8"/>
        <v>97.57887456424574</v>
      </c>
      <c r="S26" s="339">
        <f t="shared" si="8"/>
        <v>98.19312637795957</v>
      </c>
      <c r="T26" s="339">
        <f t="shared" si="8"/>
        <v>100</v>
      </c>
      <c r="U26" s="339">
        <f t="shared" si="8"/>
        <v>76.29242153297437</v>
      </c>
      <c r="V26" s="339">
        <f t="shared" si="8"/>
        <v>100</v>
      </c>
      <c r="W26" s="339">
        <f t="shared" si="8"/>
        <v>100</v>
      </c>
      <c r="X26" s="340">
        <f t="shared" si="8"/>
        <v>100</v>
      </c>
      <c r="Y26" s="336">
        <v>100</v>
      </c>
    </row>
    <row r="27" spans="1:25" s="199" customFormat="1" ht="17.25" thickBot="1">
      <c r="A27" s="210">
        <v>5</v>
      </c>
      <c r="B27" s="266" t="s">
        <v>39</v>
      </c>
      <c r="C27" s="256"/>
      <c r="D27" s="256"/>
      <c r="E27" s="256"/>
      <c r="F27" s="256"/>
      <c r="G27" s="256"/>
      <c r="H27" s="256"/>
      <c r="I27" s="267"/>
      <c r="J27" s="256"/>
      <c r="K27" s="256"/>
      <c r="L27" s="256"/>
      <c r="M27" s="268"/>
      <c r="N27" s="269"/>
      <c r="O27" s="269"/>
      <c r="P27" s="256"/>
      <c r="Q27" s="256"/>
      <c r="R27" s="256"/>
      <c r="S27" s="256"/>
      <c r="T27" s="256"/>
      <c r="U27" s="256"/>
      <c r="V27" s="256"/>
      <c r="W27" s="256"/>
      <c r="X27" s="268"/>
      <c r="Y27" s="256"/>
    </row>
    <row r="28" spans="1:25" s="199" customFormat="1" ht="17.25" thickBot="1">
      <c r="A28" s="270" t="s">
        <v>41</v>
      </c>
      <c r="B28" s="271" t="s">
        <v>36</v>
      </c>
      <c r="C28" s="256"/>
      <c r="D28" s="256"/>
      <c r="E28" s="256"/>
      <c r="F28" s="256"/>
      <c r="G28" s="256"/>
      <c r="H28" s="256"/>
      <c r="I28" s="267"/>
      <c r="J28" s="256"/>
      <c r="K28" s="256"/>
      <c r="L28" s="256"/>
      <c r="M28" s="268"/>
      <c r="N28" s="269"/>
      <c r="O28" s="269"/>
      <c r="P28" s="256"/>
      <c r="Q28" s="256"/>
      <c r="R28" s="256"/>
      <c r="S28" s="256"/>
      <c r="T28" s="256"/>
      <c r="U28" s="256"/>
      <c r="V28" s="256"/>
      <c r="W28" s="256"/>
      <c r="X28" s="268"/>
      <c r="Y28" s="256"/>
    </row>
    <row r="29" spans="1:25" s="260" customFormat="1" ht="15.75">
      <c r="A29" s="214" t="s">
        <v>50</v>
      </c>
      <c r="B29" s="320" t="s">
        <v>14</v>
      </c>
      <c r="C29" s="373">
        <f>SUM(D29:Y29)</f>
        <v>60</v>
      </c>
      <c r="D29" s="321">
        <v>0</v>
      </c>
      <c r="E29" s="321">
        <v>0</v>
      </c>
      <c r="F29" s="321">
        <v>0</v>
      </c>
      <c r="G29" s="321">
        <v>5</v>
      </c>
      <c r="H29" s="321">
        <v>0</v>
      </c>
      <c r="I29" s="321">
        <v>0</v>
      </c>
      <c r="J29" s="321">
        <v>13</v>
      </c>
      <c r="K29" s="321">
        <v>2</v>
      </c>
      <c r="L29" s="321">
        <v>4</v>
      </c>
      <c r="M29" s="321">
        <v>8</v>
      </c>
      <c r="N29" s="321">
        <v>11</v>
      </c>
      <c r="O29" s="321">
        <v>1</v>
      </c>
      <c r="P29" s="321">
        <v>15</v>
      </c>
      <c r="Q29" s="321">
        <v>0</v>
      </c>
      <c r="R29" s="321">
        <v>0</v>
      </c>
      <c r="S29" s="321">
        <v>1</v>
      </c>
      <c r="T29" s="321">
        <v>0</v>
      </c>
      <c r="U29" s="321">
        <v>0</v>
      </c>
      <c r="V29" s="321">
        <v>0</v>
      </c>
      <c r="W29" s="321">
        <v>0</v>
      </c>
      <c r="X29" s="321">
        <v>0</v>
      </c>
      <c r="Y29" s="321">
        <v>0</v>
      </c>
    </row>
    <row r="30" spans="1:25" s="260" customFormat="1" ht="15.75">
      <c r="A30" s="214" t="s">
        <v>51</v>
      </c>
      <c r="B30" s="320" t="s">
        <v>15</v>
      </c>
      <c r="C30" s="373">
        <f>SUM(D30:Y30)</f>
        <v>21</v>
      </c>
      <c r="D30" s="321">
        <v>0</v>
      </c>
      <c r="E30" s="321">
        <v>0</v>
      </c>
      <c r="F30" s="321">
        <v>0</v>
      </c>
      <c r="G30" s="321">
        <v>6</v>
      </c>
      <c r="H30" s="321">
        <v>0</v>
      </c>
      <c r="I30" s="321">
        <v>0</v>
      </c>
      <c r="J30" s="321">
        <v>0</v>
      </c>
      <c r="K30" s="321">
        <v>0</v>
      </c>
      <c r="L30" s="321">
        <v>0</v>
      </c>
      <c r="M30" s="321">
        <v>0</v>
      </c>
      <c r="N30" s="321">
        <v>10</v>
      </c>
      <c r="O30" s="321">
        <v>1</v>
      </c>
      <c r="P30" s="321">
        <v>0</v>
      </c>
      <c r="Q30" s="321">
        <v>0</v>
      </c>
      <c r="R30" s="321">
        <v>1</v>
      </c>
      <c r="S30" s="321">
        <v>0</v>
      </c>
      <c r="T30" s="321">
        <v>0</v>
      </c>
      <c r="U30" s="321">
        <v>3</v>
      </c>
      <c r="V30" s="321">
        <v>0</v>
      </c>
      <c r="W30" s="321">
        <v>0</v>
      </c>
      <c r="X30" s="321">
        <v>0</v>
      </c>
      <c r="Y30" s="321">
        <v>0</v>
      </c>
    </row>
    <row r="31" spans="1:25" s="260" customFormat="1" ht="15.75">
      <c r="A31" s="214" t="s">
        <v>52</v>
      </c>
      <c r="B31" s="320" t="s">
        <v>16</v>
      </c>
      <c r="C31" s="373">
        <f>SUM(D31:Y31)</f>
        <v>11</v>
      </c>
      <c r="D31" s="321">
        <v>2</v>
      </c>
      <c r="E31" s="321">
        <v>0</v>
      </c>
      <c r="F31" s="321">
        <v>0</v>
      </c>
      <c r="G31" s="321">
        <v>1</v>
      </c>
      <c r="H31" s="321">
        <v>0</v>
      </c>
      <c r="I31" s="321">
        <v>1</v>
      </c>
      <c r="J31" s="321">
        <v>0</v>
      </c>
      <c r="K31" s="321">
        <v>1</v>
      </c>
      <c r="L31" s="321">
        <v>1</v>
      </c>
      <c r="M31" s="321">
        <v>0</v>
      </c>
      <c r="N31" s="321">
        <v>3</v>
      </c>
      <c r="O31" s="321">
        <v>0</v>
      </c>
      <c r="P31" s="321">
        <v>1</v>
      </c>
      <c r="Q31" s="321">
        <v>0</v>
      </c>
      <c r="R31" s="321">
        <v>0</v>
      </c>
      <c r="S31" s="321">
        <v>1</v>
      </c>
      <c r="T31" s="321">
        <v>0</v>
      </c>
      <c r="U31" s="321">
        <v>0</v>
      </c>
      <c r="V31" s="321">
        <v>0</v>
      </c>
      <c r="W31" s="321">
        <v>0</v>
      </c>
      <c r="X31" s="321">
        <v>0</v>
      </c>
      <c r="Y31" s="321">
        <v>0</v>
      </c>
    </row>
    <row r="32" spans="1:25" s="260" customFormat="1" ht="15.75">
      <c r="A32" s="214" t="s">
        <v>53</v>
      </c>
      <c r="B32" s="320" t="s">
        <v>144</v>
      </c>
      <c r="C32" s="373">
        <f>SUM(D32:Y32)</f>
        <v>95</v>
      </c>
      <c r="D32" s="321">
        <v>11</v>
      </c>
      <c r="E32" s="321">
        <v>0</v>
      </c>
      <c r="F32" s="321">
        <v>0</v>
      </c>
      <c r="G32" s="321">
        <v>0</v>
      </c>
      <c r="H32" s="321">
        <v>0</v>
      </c>
      <c r="I32" s="321">
        <v>30</v>
      </c>
      <c r="J32" s="321">
        <v>14</v>
      </c>
      <c r="K32" s="321">
        <v>7</v>
      </c>
      <c r="L32" s="321">
        <v>1</v>
      </c>
      <c r="M32" s="321">
        <v>2</v>
      </c>
      <c r="N32" s="321">
        <v>16</v>
      </c>
      <c r="O32" s="321">
        <v>2</v>
      </c>
      <c r="P32" s="321">
        <v>4</v>
      </c>
      <c r="Q32" s="321">
        <v>0</v>
      </c>
      <c r="R32" s="321">
        <v>3</v>
      </c>
      <c r="S32" s="321">
        <v>5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1">
        <v>0</v>
      </c>
    </row>
    <row r="33" spans="1:25" s="260" customFormat="1" ht="15.75">
      <c r="A33" s="214" t="s">
        <v>54</v>
      </c>
      <c r="B33" s="320" t="s">
        <v>145</v>
      </c>
      <c r="C33" s="373">
        <f>SUM(D33:Y33)</f>
        <v>474</v>
      </c>
      <c r="D33" s="321">
        <v>78</v>
      </c>
      <c r="E33" s="321">
        <v>0</v>
      </c>
      <c r="F33" s="321">
        <v>7</v>
      </c>
      <c r="G33" s="321">
        <v>0</v>
      </c>
      <c r="H33" s="321">
        <v>0</v>
      </c>
      <c r="I33" s="321">
        <v>122</v>
      </c>
      <c r="J33" s="321">
        <v>114</v>
      </c>
      <c r="K33" s="321">
        <v>34</v>
      </c>
      <c r="L33" s="321">
        <v>3</v>
      </c>
      <c r="M33" s="321">
        <v>20</v>
      </c>
      <c r="N33" s="321">
        <v>4</v>
      </c>
      <c r="O33" s="321">
        <v>2</v>
      </c>
      <c r="P33" s="321">
        <v>9</v>
      </c>
      <c r="Q33" s="321">
        <v>0</v>
      </c>
      <c r="R33" s="321">
        <v>6</v>
      </c>
      <c r="S33" s="321">
        <v>0</v>
      </c>
      <c r="T33" s="321">
        <v>0</v>
      </c>
      <c r="U33" s="321">
        <v>75</v>
      </c>
      <c r="V33" s="321">
        <v>0</v>
      </c>
      <c r="W33" s="321">
        <v>0</v>
      </c>
      <c r="X33" s="321">
        <v>0</v>
      </c>
      <c r="Y33" s="321">
        <v>0</v>
      </c>
    </row>
    <row r="34" spans="1:25" s="260" customFormat="1" ht="17.25" thickBot="1">
      <c r="A34" s="214" t="s">
        <v>70</v>
      </c>
      <c r="B34" s="320" t="s">
        <v>3</v>
      </c>
      <c r="C34" s="307">
        <f>SUM(C29:C33)</f>
        <v>661</v>
      </c>
      <c r="D34" s="308">
        <f aca="true" t="shared" si="9" ref="D34:L34">SUM(D29:D33)</f>
        <v>91</v>
      </c>
      <c r="E34" s="308">
        <f t="shared" si="9"/>
        <v>0</v>
      </c>
      <c r="F34" s="309">
        <f t="shared" si="9"/>
        <v>7</v>
      </c>
      <c r="G34" s="309">
        <f t="shared" si="9"/>
        <v>12</v>
      </c>
      <c r="H34" s="308">
        <f t="shared" si="9"/>
        <v>0</v>
      </c>
      <c r="I34" s="310">
        <f t="shared" si="9"/>
        <v>153</v>
      </c>
      <c r="J34" s="311">
        <f t="shared" si="9"/>
        <v>141</v>
      </c>
      <c r="K34" s="311">
        <f t="shared" si="9"/>
        <v>44</v>
      </c>
      <c r="L34" s="311">
        <f t="shared" si="9"/>
        <v>9</v>
      </c>
      <c r="M34" s="312">
        <v>0</v>
      </c>
      <c r="N34" s="312">
        <f aca="true" t="shared" si="10" ref="N34:X34">SUM(N29:N33)</f>
        <v>44</v>
      </c>
      <c r="O34" s="312">
        <f t="shared" si="10"/>
        <v>6</v>
      </c>
      <c r="P34" s="311">
        <f t="shared" si="10"/>
        <v>29</v>
      </c>
      <c r="Q34" s="311">
        <f t="shared" si="10"/>
        <v>0</v>
      </c>
      <c r="R34" s="311">
        <f t="shared" si="10"/>
        <v>10</v>
      </c>
      <c r="S34" s="311">
        <f t="shared" si="10"/>
        <v>7</v>
      </c>
      <c r="T34" s="311">
        <f t="shared" si="10"/>
        <v>0</v>
      </c>
      <c r="U34" s="311">
        <f t="shared" si="10"/>
        <v>78</v>
      </c>
      <c r="V34" s="311">
        <f t="shared" si="10"/>
        <v>0</v>
      </c>
      <c r="W34" s="311">
        <f t="shared" si="10"/>
        <v>0</v>
      </c>
      <c r="X34" s="312">
        <f t="shared" si="10"/>
        <v>0</v>
      </c>
      <c r="Y34" s="308">
        <f>SUM(Y29:Y33)</f>
        <v>0</v>
      </c>
    </row>
    <row r="35" spans="1:26" s="199" customFormat="1" ht="17.25" thickBot="1">
      <c r="A35" s="270" t="s">
        <v>42</v>
      </c>
      <c r="B35" s="213" t="s">
        <v>11</v>
      </c>
      <c r="C35" s="262"/>
      <c r="D35" s="262"/>
      <c r="E35" s="262"/>
      <c r="F35" s="212"/>
      <c r="G35" s="212"/>
      <c r="H35" s="262"/>
      <c r="I35" s="257"/>
      <c r="J35" s="256"/>
      <c r="K35" s="256"/>
      <c r="L35" s="256"/>
      <c r="M35" s="212"/>
      <c r="N35" s="212"/>
      <c r="O35" s="212"/>
      <c r="P35" s="256"/>
      <c r="Q35" s="256"/>
      <c r="R35" s="256"/>
      <c r="S35" s="256"/>
      <c r="T35" s="256"/>
      <c r="U35" s="256"/>
      <c r="V35" s="256"/>
      <c r="W35" s="256"/>
      <c r="X35" s="212"/>
      <c r="Y35" s="262"/>
      <c r="Z35" s="260"/>
    </row>
    <row r="36" spans="1:25" s="260" customFormat="1" ht="15.75">
      <c r="A36" s="214" t="s">
        <v>55</v>
      </c>
      <c r="B36" s="361" t="s">
        <v>14</v>
      </c>
      <c r="C36" s="261">
        <f>SUM(D36:Y36)</f>
        <v>110423</v>
      </c>
      <c r="D36" s="321">
        <v>0</v>
      </c>
      <c r="E36" s="321">
        <v>0</v>
      </c>
      <c r="F36" s="321">
        <v>0</v>
      </c>
      <c r="G36" s="321">
        <v>5547</v>
      </c>
      <c r="H36" s="321">
        <v>0</v>
      </c>
      <c r="I36" s="321">
        <v>0</v>
      </c>
      <c r="J36" s="321">
        <v>26816</v>
      </c>
      <c r="K36" s="321">
        <v>2604</v>
      </c>
      <c r="L36" s="321">
        <v>7371</v>
      </c>
      <c r="M36" s="321">
        <v>14327</v>
      </c>
      <c r="N36" s="321">
        <v>19277</v>
      </c>
      <c r="O36" s="321">
        <v>1180</v>
      </c>
      <c r="P36" s="321">
        <v>32381</v>
      </c>
      <c r="Q36" s="321">
        <v>0</v>
      </c>
      <c r="R36" s="321">
        <v>0</v>
      </c>
      <c r="S36" s="321">
        <v>920</v>
      </c>
      <c r="T36" s="321">
        <v>0</v>
      </c>
      <c r="U36" s="321">
        <v>0</v>
      </c>
      <c r="V36" s="321">
        <v>0</v>
      </c>
      <c r="W36" s="321">
        <v>0</v>
      </c>
      <c r="X36" s="321">
        <v>0</v>
      </c>
      <c r="Y36" s="321">
        <v>0</v>
      </c>
    </row>
    <row r="37" spans="1:25" s="260" customFormat="1" ht="15.75">
      <c r="A37" s="214" t="s">
        <v>56</v>
      </c>
      <c r="B37" s="361" t="s">
        <v>15</v>
      </c>
      <c r="C37" s="261">
        <f>SUM(D37:Y37)</f>
        <v>40155</v>
      </c>
      <c r="D37" s="321">
        <v>0</v>
      </c>
      <c r="E37" s="321">
        <v>0</v>
      </c>
      <c r="F37" s="321">
        <v>0</v>
      </c>
      <c r="G37" s="321">
        <v>6769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22298</v>
      </c>
      <c r="O37" s="321">
        <v>2400</v>
      </c>
      <c r="P37" s="321">
        <v>0</v>
      </c>
      <c r="Q37" s="321">
        <v>0</v>
      </c>
      <c r="R37" s="321">
        <v>3306</v>
      </c>
      <c r="S37" s="321">
        <v>0</v>
      </c>
      <c r="T37" s="321">
        <v>0</v>
      </c>
      <c r="U37" s="321">
        <v>5382</v>
      </c>
      <c r="V37" s="321">
        <v>0</v>
      </c>
      <c r="W37" s="321">
        <v>0</v>
      </c>
      <c r="X37" s="321">
        <v>0</v>
      </c>
      <c r="Y37" s="321">
        <v>0</v>
      </c>
    </row>
    <row r="38" spans="1:49" s="247" customFormat="1" ht="15.75">
      <c r="A38" s="305" t="s">
        <v>57</v>
      </c>
      <c r="B38" s="306" t="s">
        <v>16</v>
      </c>
      <c r="C38" s="404">
        <f>SUM(D38:Y38)</f>
        <v>32198</v>
      </c>
      <c r="D38" s="321">
        <v>3600</v>
      </c>
      <c r="E38" s="321">
        <v>0</v>
      </c>
      <c r="F38" s="321">
        <v>0</v>
      </c>
      <c r="G38" s="321">
        <v>1822</v>
      </c>
      <c r="H38" s="321">
        <v>0</v>
      </c>
      <c r="I38" s="321">
        <v>1000</v>
      </c>
      <c r="J38" s="321">
        <v>0</v>
      </c>
      <c r="K38" s="321">
        <v>5490</v>
      </c>
      <c r="L38" s="321">
        <v>1104</v>
      </c>
      <c r="M38" s="321">
        <v>0</v>
      </c>
      <c r="N38" s="321">
        <v>11505</v>
      </c>
      <c r="O38" s="321">
        <v>0</v>
      </c>
      <c r="P38" s="321">
        <v>5740</v>
      </c>
      <c r="Q38" s="321">
        <v>0</v>
      </c>
      <c r="R38" s="321">
        <v>0</v>
      </c>
      <c r="S38" s="321">
        <v>1937</v>
      </c>
      <c r="T38" s="321">
        <v>0</v>
      </c>
      <c r="U38" s="321">
        <v>0</v>
      </c>
      <c r="V38" s="321">
        <v>0</v>
      </c>
      <c r="W38" s="321">
        <v>0</v>
      </c>
      <c r="X38" s="321">
        <v>0</v>
      </c>
      <c r="Y38" s="321">
        <v>0</v>
      </c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</row>
    <row r="39" spans="1:49" s="306" customFormat="1" ht="15.75">
      <c r="A39" s="305" t="s">
        <v>58</v>
      </c>
      <c r="B39" s="306" t="s">
        <v>144</v>
      </c>
      <c r="C39" s="405">
        <f>SUM(D39:Y39)</f>
        <v>336288</v>
      </c>
      <c r="D39" s="321">
        <v>34028</v>
      </c>
      <c r="E39" s="321">
        <v>0</v>
      </c>
      <c r="F39" s="321">
        <v>0</v>
      </c>
      <c r="G39" s="321">
        <v>0</v>
      </c>
      <c r="H39" s="321">
        <v>0</v>
      </c>
      <c r="I39" s="321">
        <v>73026</v>
      </c>
      <c r="J39" s="321">
        <v>58175</v>
      </c>
      <c r="K39" s="321">
        <v>19692</v>
      </c>
      <c r="L39" s="321">
        <v>11280</v>
      </c>
      <c r="M39" s="321">
        <v>8329</v>
      </c>
      <c r="N39" s="321">
        <v>67543</v>
      </c>
      <c r="O39" s="321">
        <v>15569</v>
      </c>
      <c r="P39" s="321">
        <v>22731</v>
      </c>
      <c r="Q39" s="321">
        <v>0</v>
      </c>
      <c r="R39" s="321">
        <v>4784</v>
      </c>
      <c r="S39" s="321">
        <v>21131</v>
      </c>
      <c r="T39" s="321">
        <v>0</v>
      </c>
      <c r="U39" s="321">
        <v>0</v>
      </c>
      <c r="V39" s="321">
        <v>0</v>
      </c>
      <c r="W39" s="321">
        <v>0</v>
      </c>
      <c r="X39" s="321">
        <v>0</v>
      </c>
      <c r="Y39" s="321">
        <v>0</v>
      </c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</row>
    <row r="40" spans="1:49" s="306" customFormat="1" ht="15.75">
      <c r="A40" s="305" t="s">
        <v>59</v>
      </c>
      <c r="B40" s="306" t="s">
        <v>145</v>
      </c>
      <c r="C40" s="405">
        <f>SUM(D40:Y40)</f>
        <v>3567558</v>
      </c>
      <c r="D40" s="321">
        <v>364749</v>
      </c>
      <c r="E40" s="321">
        <v>0</v>
      </c>
      <c r="F40" s="321">
        <v>62994</v>
      </c>
      <c r="G40" s="321">
        <v>0</v>
      </c>
      <c r="H40" s="321">
        <v>0</v>
      </c>
      <c r="I40" s="321">
        <v>1036820</v>
      </c>
      <c r="J40" s="321">
        <v>1189655</v>
      </c>
      <c r="K40" s="321">
        <v>314959</v>
      </c>
      <c r="L40" s="321">
        <v>22855</v>
      </c>
      <c r="M40" s="321">
        <v>179623</v>
      </c>
      <c r="N40" s="321">
        <v>32658</v>
      </c>
      <c r="O40" s="321">
        <v>13423</v>
      </c>
      <c r="P40" s="321">
        <v>107507</v>
      </c>
      <c r="Q40" s="321">
        <v>0</v>
      </c>
      <c r="R40" s="321">
        <v>54535</v>
      </c>
      <c r="S40" s="321">
        <v>0</v>
      </c>
      <c r="T40" s="321">
        <v>0</v>
      </c>
      <c r="U40" s="321">
        <v>187780</v>
      </c>
      <c r="V40" s="321">
        <v>0</v>
      </c>
      <c r="W40" s="321">
        <v>0</v>
      </c>
      <c r="X40" s="321">
        <v>0</v>
      </c>
      <c r="Y40" s="321">
        <v>0</v>
      </c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</row>
    <row r="41" spans="1:25" s="260" customFormat="1" ht="17.25" thickBot="1">
      <c r="A41" s="214" t="s">
        <v>71</v>
      </c>
      <c r="B41" s="360" t="s">
        <v>3</v>
      </c>
      <c r="C41" s="307">
        <f>SUM(C36:C40)</f>
        <v>4086622</v>
      </c>
      <c r="D41" s="308">
        <f aca="true" t="shared" si="11" ref="D41:U41">SUM(D36:D40)</f>
        <v>402377</v>
      </c>
      <c r="E41" s="308">
        <f>SUM(E36:E40)</f>
        <v>0</v>
      </c>
      <c r="F41" s="309">
        <f t="shared" si="11"/>
        <v>62994</v>
      </c>
      <c r="G41" s="309">
        <f>SUM(G36:G40)</f>
        <v>14138</v>
      </c>
      <c r="H41" s="308">
        <f t="shared" si="11"/>
        <v>0</v>
      </c>
      <c r="I41" s="310">
        <f t="shared" si="11"/>
        <v>1110846</v>
      </c>
      <c r="J41" s="311">
        <f t="shared" si="11"/>
        <v>1274646</v>
      </c>
      <c r="K41" s="311">
        <f>SUM(K36:K40)</f>
        <v>342745</v>
      </c>
      <c r="L41" s="311">
        <f t="shared" si="11"/>
        <v>42610</v>
      </c>
      <c r="M41" s="312">
        <f t="shared" si="11"/>
        <v>202279</v>
      </c>
      <c r="N41" s="312">
        <f>SUM(N36:N40)</f>
        <v>153281</v>
      </c>
      <c r="O41" s="312">
        <f>SUM(O36:O40)</f>
        <v>32572</v>
      </c>
      <c r="P41" s="311">
        <f t="shared" si="11"/>
        <v>168359</v>
      </c>
      <c r="Q41" s="311">
        <f>SUM(Q36:Q40)</f>
        <v>0</v>
      </c>
      <c r="R41" s="311">
        <f>SUM(R36:R40)</f>
        <v>62625</v>
      </c>
      <c r="S41" s="311">
        <f t="shared" si="11"/>
        <v>23988</v>
      </c>
      <c r="T41" s="311">
        <f>SUM(T36:T40)</f>
        <v>0</v>
      </c>
      <c r="U41" s="311">
        <f t="shared" si="11"/>
        <v>193162</v>
      </c>
      <c r="V41" s="311">
        <f>SUM(V36:V40)</f>
        <v>0</v>
      </c>
      <c r="W41" s="311">
        <f>SUM(W36:W40)</f>
        <v>0</v>
      </c>
      <c r="X41" s="312">
        <f>SUM(X36:X40)</f>
        <v>0</v>
      </c>
      <c r="Y41" s="308">
        <f>SUM(Y36:Y40)</f>
        <v>0</v>
      </c>
    </row>
    <row r="42" spans="1:25" s="199" customFormat="1" ht="17.25" thickBot="1">
      <c r="A42" s="270" t="s">
        <v>43</v>
      </c>
      <c r="B42" s="213" t="s">
        <v>29</v>
      </c>
      <c r="C42" s="262"/>
      <c r="D42" s="262"/>
      <c r="E42" s="262"/>
      <c r="F42" s="212"/>
      <c r="G42" s="212"/>
      <c r="H42" s="262"/>
      <c r="I42" s="257"/>
      <c r="J42" s="256"/>
      <c r="K42" s="256"/>
      <c r="L42" s="256"/>
      <c r="M42" s="212"/>
      <c r="N42" s="212"/>
      <c r="O42" s="212"/>
      <c r="P42" s="256"/>
      <c r="Q42" s="256"/>
      <c r="R42" s="256"/>
      <c r="S42" s="256"/>
      <c r="T42" s="256"/>
      <c r="U42" s="256"/>
      <c r="V42" s="256"/>
      <c r="W42" s="256"/>
      <c r="X42" s="212"/>
      <c r="Y42" s="262"/>
    </row>
    <row r="43" spans="1:25" s="260" customFormat="1" ht="15.75">
      <c r="A43" s="214" t="s">
        <v>60</v>
      </c>
      <c r="B43" s="361" t="s">
        <v>14</v>
      </c>
      <c r="C43" s="261">
        <f>SUM(D43:Y43)</f>
        <v>509806</v>
      </c>
      <c r="D43" s="321">
        <v>0</v>
      </c>
      <c r="E43" s="321">
        <v>0</v>
      </c>
      <c r="F43" s="321">
        <v>0</v>
      </c>
      <c r="G43" s="321">
        <v>21675</v>
      </c>
      <c r="H43" s="321">
        <v>0</v>
      </c>
      <c r="I43" s="321">
        <v>0</v>
      </c>
      <c r="J43" s="321">
        <v>55768</v>
      </c>
      <c r="K43" s="321">
        <v>12502</v>
      </c>
      <c r="L43" s="321">
        <v>69567</v>
      </c>
      <c r="M43" s="321">
        <v>68527</v>
      </c>
      <c r="N43" s="321">
        <v>83299</v>
      </c>
      <c r="O43" s="321">
        <v>11758</v>
      </c>
      <c r="P43" s="321">
        <v>184891</v>
      </c>
      <c r="Q43" s="321">
        <v>0</v>
      </c>
      <c r="R43" s="321">
        <v>0</v>
      </c>
      <c r="S43" s="321">
        <v>1819</v>
      </c>
      <c r="T43" s="321">
        <v>0</v>
      </c>
      <c r="U43" s="321">
        <v>0</v>
      </c>
      <c r="V43" s="321">
        <v>0</v>
      </c>
      <c r="W43" s="321">
        <v>0</v>
      </c>
      <c r="X43" s="321">
        <v>0</v>
      </c>
      <c r="Y43" s="321">
        <v>0</v>
      </c>
    </row>
    <row r="44" spans="1:25" s="260" customFormat="1" ht="15.75">
      <c r="A44" s="214" t="s">
        <v>61</v>
      </c>
      <c r="B44" s="361" t="s">
        <v>15</v>
      </c>
      <c r="C44" s="261">
        <f>SUM(D44:Y44)</f>
        <v>82988</v>
      </c>
      <c r="D44" s="321">
        <v>0</v>
      </c>
      <c r="E44" s="321">
        <v>0</v>
      </c>
      <c r="F44" s="321">
        <v>0</v>
      </c>
      <c r="G44" s="321">
        <v>24857</v>
      </c>
      <c r="H44" s="321">
        <v>0</v>
      </c>
      <c r="I44" s="321">
        <v>0</v>
      </c>
      <c r="J44" s="321">
        <v>0</v>
      </c>
      <c r="K44" s="321">
        <v>0</v>
      </c>
      <c r="L44" s="321">
        <v>0</v>
      </c>
      <c r="M44" s="321">
        <v>0</v>
      </c>
      <c r="N44" s="321">
        <v>22298</v>
      </c>
      <c r="O44" s="321">
        <v>13286</v>
      </c>
      <c r="P44" s="321">
        <v>0</v>
      </c>
      <c r="Q44" s="321">
        <v>0</v>
      </c>
      <c r="R44" s="321">
        <v>14515</v>
      </c>
      <c r="S44" s="321">
        <v>0</v>
      </c>
      <c r="T44" s="321">
        <v>0</v>
      </c>
      <c r="U44" s="321">
        <v>8032</v>
      </c>
      <c r="V44" s="321">
        <v>0</v>
      </c>
      <c r="W44" s="321">
        <v>0</v>
      </c>
      <c r="X44" s="321">
        <v>0</v>
      </c>
      <c r="Y44" s="321">
        <v>0</v>
      </c>
    </row>
    <row r="45" spans="1:25" s="260" customFormat="1" ht="15.75">
      <c r="A45" s="214" t="s">
        <v>62</v>
      </c>
      <c r="B45" s="361" t="s">
        <v>16</v>
      </c>
      <c r="C45" s="261">
        <f>SUM(D45:Y45)</f>
        <v>60140</v>
      </c>
      <c r="D45" s="321">
        <v>3600</v>
      </c>
      <c r="E45" s="321">
        <v>0</v>
      </c>
      <c r="F45" s="321">
        <v>0</v>
      </c>
      <c r="G45" s="321">
        <v>5414</v>
      </c>
      <c r="H45" s="321">
        <v>0</v>
      </c>
      <c r="I45" s="321">
        <v>1000</v>
      </c>
      <c r="J45" s="321">
        <v>0</v>
      </c>
      <c r="K45" s="321">
        <v>22260</v>
      </c>
      <c r="L45" s="321">
        <v>1104</v>
      </c>
      <c r="M45" s="321">
        <v>0</v>
      </c>
      <c r="N45" s="321">
        <v>15997</v>
      </c>
      <c r="O45" s="321">
        <v>0</v>
      </c>
      <c r="P45" s="321">
        <v>8828</v>
      </c>
      <c r="Q45" s="321">
        <v>0</v>
      </c>
      <c r="R45" s="321">
        <v>0</v>
      </c>
      <c r="S45" s="321">
        <v>1937</v>
      </c>
      <c r="T45" s="321">
        <v>0</v>
      </c>
      <c r="U45" s="321">
        <v>0</v>
      </c>
      <c r="V45" s="321">
        <v>0</v>
      </c>
      <c r="W45" s="321">
        <v>0</v>
      </c>
      <c r="X45" s="321">
        <v>0</v>
      </c>
      <c r="Y45" s="321">
        <v>0</v>
      </c>
    </row>
    <row r="46" spans="1:25" s="260" customFormat="1" ht="15.75">
      <c r="A46" s="214" t="s">
        <v>63</v>
      </c>
      <c r="B46" s="359" t="s">
        <v>144</v>
      </c>
      <c r="C46" s="261">
        <f>SUM(D46:Y46)</f>
        <v>362200</v>
      </c>
      <c r="D46" s="321">
        <v>34028</v>
      </c>
      <c r="E46" s="321">
        <v>0</v>
      </c>
      <c r="F46" s="321">
        <v>0</v>
      </c>
      <c r="G46" s="321">
        <v>0</v>
      </c>
      <c r="H46" s="321">
        <v>0</v>
      </c>
      <c r="I46" s="321">
        <v>73026</v>
      </c>
      <c r="J46" s="321">
        <v>60180</v>
      </c>
      <c r="K46" s="321">
        <v>19692</v>
      </c>
      <c r="L46" s="321">
        <v>13778</v>
      </c>
      <c r="M46" s="321">
        <v>8329</v>
      </c>
      <c r="N46" s="321">
        <v>67543</v>
      </c>
      <c r="O46" s="321">
        <v>26921</v>
      </c>
      <c r="P46" s="321">
        <v>25179</v>
      </c>
      <c r="Q46" s="321">
        <v>0</v>
      </c>
      <c r="R46" s="321">
        <v>4784</v>
      </c>
      <c r="S46" s="321">
        <v>28740</v>
      </c>
      <c r="T46" s="321">
        <v>0</v>
      </c>
      <c r="U46" s="321">
        <v>0</v>
      </c>
      <c r="V46" s="321">
        <v>0</v>
      </c>
      <c r="W46" s="321">
        <v>0</v>
      </c>
      <c r="X46" s="321">
        <v>0</v>
      </c>
      <c r="Y46" s="321">
        <v>0</v>
      </c>
    </row>
    <row r="47" spans="1:25" s="260" customFormat="1" ht="15.75">
      <c r="A47" s="214" t="s">
        <v>64</v>
      </c>
      <c r="B47" s="359" t="s">
        <v>145</v>
      </c>
      <c r="C47" s="261">
        <f>SUM(D47:Y47)</f>
        <v>3567558</v>
      </c>
      <c r="D47" s="321">
        <v>364749</v>
      </c>
      <c r="E47" s="321">
        <v>0</v>
      </c>
      <c r="F47" s="321">
        <v>62994</v>
      </c>
      <c r="G47" s="321">
        <v>0</v>
      </c>
      <c r="H47" s="321">
        <v>0</v>
      </c>
      <c r="I47" s="321">
        <v>1036820</v>
      </c>
      <c r="J47" s="321">
        <v>1189655</v>
      </c>
      <c r="K47" s="321">
        <v>314959</v>
      </c>
      <c r="L47" s="321">
        <v>22855</v>
      </c>
      <c r="M47" s="321">
        <v>179623</v>
      </c>
      <c r="N47" s="321">
        <v>32658</v>
      </c>
      <c r="O47" s="321">
        <v>13423</v>
      </c>
      <c r="P47" s="321">
        <v>107507</v>
      </c>
      <c r="Q47" s="321">
        <v>0</v>
      </c>
      <c r="R47" s="321">
        <v>54535</v>
      </c>
      <c r="S47" s="321">
        <v>0</v>
      </c>
      <c r="T47" s="321">
        <v>0</v>
      </c>
      <c r="U47" s="321">
        <v>187780</v>
      </c>
      <c r="V47" s="321">
        <v>0</v>
      </c>
      <c r="W47" s="321">
        <v>0</v>
      </c>
      <c r="X47" s="321">
        <v>0</v>
      </c>
      <c r="Y47" s="321">
        <v>0</v>
      </c>
    </row>
    <row r="48" spans="1:25" s="260" customFormat="1" ht="17.25" thickBot="1">
      <c r="A48" s="214" t="s">
        <v>72</v>
      </c>
      <c r="B48" s="360" t="s">
        <v>3</v>
      </c>
      <c r="C48" s="307">
        <f>SUM(C43:C47)</f>
        <v>4582692</v>
      </c>
      <c r="D48" s="308">
        <f aca="true" t="shared" si="12" ref="D48:U48">SUM(D43:D47)</f>
        <v>402377</v>
      </c>
      <c r="E48" s="308">
        <f>SUM(E43:E47)</f>
        <v>0</v>
      </c>
      <c r="F48" s="309">
        <f>SUM(F43:F47)</f>
        <v>62994</v>
      </c>
      <c r="G48" s="309">
        <f>SUM(G43:G47)</f>
        <v>51946</v>
      </c>
      <c r="H48" s="308">
        <f t="shared" si="12"/>
        <v>0</v>
      </c>
      <c r="I48" s="310">
        <f t="shared" si="12"/>
        <v>1110846</v>
      </c>
      <c r="J48" s="311">
        <f t="shared" si="12"/>
        <v>1305603</v>
      </c>
      <c r="K48" s="311">
        <f>SUM(K43:K47)</f>
        <v>369413</v>
      </c>
      <c r="L48" s="311">
        <f t="shared" si="12"/>
        <v>107304</v>
      </c>
      <c r="M48" s="312">
        <f t="shared" si="12"/>
        <v>256479</v>
      </c>
      <c r="N48" s="312">
        <f>SUM(N43:N47)</f>
        <v>221795</v>
      </c>
      <c r="O48" s="312">
        <f>SUM(O43:O47)</f>
        <v>65388</v>
      </c>
      <c r="P48" s="311">
        <f t="shared" si="12"/>
        <v>326405</v>
      </c>
      <c r="Q48" s="311">
        <f>SUM(Q43:Q47)</f>
        <v>0</v>
      </c>
      <c r="R48" s="311">
        <f>SUM(R43:R47)</f>
        <v>73834</v>
      </c>
      <c r="S48" s="311">
        <f t="shared" si="12"/>
        <v>32496</v>
      </c>
      <c r="T48" s="311">
        <f>SUM(T43:T47)</f>
        <v>0</v>
      </c>
      <c r="U48" s="311">
        <f t="shared" si="12"/>
        <v>195812</v>
      </c>
      <c r="V48" s="311">
        <f>SUM(V43:V47)</f>
        <v>0</v>
      </c>
      <c r="W48" s="311">
        <f>SUM(W43:W47)</f>
        <v>0</v>
      </c>
      <c r="X48" s="312">
        <f>SUM(X43:X47)</f>
        <v>0</v>
      </c>
      <c r="Y48" s="308">
        <f>SUM(Y43:Y47)</f>
        <v>0</v>
      </c>
    </row>
    <row r="49" spans="1:25" s="199" customFormat="1" ht="17.25" thickBot="1">
      <c r="A49" s="270" t="s">
        <v>44</v>
      </c>
      <c r="B49" s="213" t="s">
        <v>30</v>
      </c>
      <c r="C49" s="262"/>
      <c r="D49" s="262"/>
      <c r="E49" s="262"/>
      <c r="F49" s="212"/>
      <c r="G49" s="212"/>
      <c r="H49" s="262"/>
      <c r="I49" s="257"/>
      <c r="J49" s="256"/>
      <c r="K49" s="256"/>
      <c r="L49" s="256"/>
      <c r="M49" s="212"/>
      <c r="N49" s="212"/>
      <c r="O49" s="212"/>
      <c r="P49" s="256"/>
      <c r="Q49" s="256"/>
      <c r="R49" s="256"/>
      <c r="S49" s="256"/>
      <c r="T49" s="256"/>
      <c r="U49" s="256"/>
      <c r="V49" s="256"/>
      <c r="W49" s="256"/>
      <c r="X49" s="212"/>
      <c r="Y49" s="262"/>
    </row>
    <row r="50" spans="1:25" s="260" customFormat="1" ht="15.75">
      <c r="A50" s="214" t="s">
        <v>65</v>
      </c>
      <c r="B50" s="361" t="s">
        <v>14</v>
      </c>
      <c r="C50" s="341">
        <f aca="true" t="shared" si="13" ref="C50:D54">C43/C$13%</f>
        <v>0.27683310091681507</v>
      </c>
      <c r="D50" s="341">
        <f t="shared" si="13"/>
        <v>0</v>
      </c>
      <c r="E50" s="341">
        <f aca="true" t="shared" si="14" ref="E50:X50">E43/E$13%</f>
        <v>0</v>
      </c>
      <c r="F50" s="341">
        <f t="shared" si="14"/>
        <v>0</v>
      </c>
      <c r="G50" s="341">
        <f t="shared" si="14"/>
        <v>0.1704102141405806</v>
      </c>
      <c r="H50" s="341">
        <f t="shared" si="14"/>
        <v>0</v>
      </c>
      <c r="I50" s="341">
        <f t="shared" si="14"/>
        <v>0</v>
      </c>
      <c r="J50" s="341">
        <f t="shared" si="14"/>
        <v>0.5913172597140093</v>
      </c>
      <c r="K50" s="341">
        <f t="shared" si="14"/>
        <v>0.1383557817489003</v>
      </c>
      <c r="L50" s="341">
        <f t="shared" si="14"/>
        <v>1.0506042480855888</v>
      </c>
      <c r="M50" s="341">
        <f t="shared" si="14"/>
        <v>0.6771118851628045</v>
      </c>
      <c r="N50" s="341">
        <f t="shared" si="14"/>
        <v>9.038304207147833</v>
      </c>
      <c r="O50" s="341">
        <f t="shared" si="14"/>
        <v>0.26601057662396427</v>
      </c>
      <c r="P50" s="341">
        <f t="shared" si="14"/>
        <v>1.5939584224716146</v>
      </c>
      <c r="Q50" s="341">
        <f t="shared" si="14"/>
        <v>0</v>
      </c>
      <c r="R50" s="341">
        <f t="shared" si="14"/>
        <v>0</v>
      </c>
      <c r="S50" s="341">
        <f t="shared" si="14"/>
        <v>0.022150916054238693</v>
      </c>
      <c r="T50" s="341">
        <f t="shared" si="14"/>
        <v>0</v>
      </c>
      <c r="U50" s="341">
        <f t="shared" si="14"/>
        <v>0</v>
      </c>
      <c r="V50" s="341">
        <f>V43/V$13%</f>
        <v>0</v>
      </c>
      <c r="W50" s="341">
        <f t="shared" si="14"/>
        <v>0</v>
      </c>
      <c r="X50" s="341">
        <f t="shared" si="14"/>
        <v>0</v>
      </c>
      <c r="Y50" s="341">
        <f>Y43/Y$13%</f>
        <v>0</v>
      </c>
    </row>
    <row r="51" spans="1:25" s="260" customFormat="1" ht="15.75">
      <c r="A51" s="214" t="s">
        <v>66</v>
      </c>
      <c r="B51" s="361" t="s">
        <v>15</v>
      </c>
      <c r="C51" s="341">
        <f>C44/C$13%</f>
        <v>0.04506385836746654</v>
      </c>
      <c r="D51" s="341">
        <f t="shared" si="13"/>
        <v>0</v>
      </c>
      <c r="E51" s="341">
        <f aca="true" t="shared" si="15" ref="E51:X51">E44/E$13%</f>
        <v>0</v>
      </c>
      <c r="F51" s="341">
        <f t="shared" si="15"/>
        <v>0</v>
      </c>
      <c r="G51" s="341">
        <f t="shared" si="15"/>
        <v>0.1954272984033408</v>
      </c>
      <c r="H51" s="341">
        <f t="shared" si="15"/>
        <v>0</v>
      </c>
      <c r="I51" s="341">
        <f t="shared" si="15"/>
        <v>0</v>
      </c>
      <c r="J51" s="341">
        <f t="shared" si="15"/>
        <v>0</v>
      </c>
      <c r="K51" s="341">
        <f t="shared" si="15"/>
        <v>0</v>
      </c>
      <c r="L51" s="341">
        <f t="shared" si="15"/>
        <v>0</v>
      </c>
      <c r="M51" s="341">
        <f t="shared" si="15"/>
        <v>0</v>
      </c>
      <c r="N51" s="341">
        <f t="shared" si="15"/>
        <v>2.4194300917295815</v>
      </c>
      <c r="O51" s="341">
        <f t="shared" si="15"/>
        <v>0.3005797347360086</v>
      </c>
      <c r="P51" s="341">
        <f t="shared" si="15"/>
        <v>0</v>
      </c>
      <c r="Q51" s="341">
        <f t="shared" si="15"/>
        <v>0</v>
      </c>
      <c r="R51" s="341">
        <f t="shared" si="15"/>
        <v>0.07243063488008875</v>
      </c>
      <c r="S51" s="341">
        <f t="shared" si="15"/>
        <v>0</v>
      </c>
      <c r="T51" s="341">
        <f t="shared" si="15"/>
        <v>0</v>
      </c>
      <c r="U51" s="341">
        <f t="shared" si="15"/>
        <v>0.20010697950323542</v>
      </c>
      <c r="V51" s="341">
        <f t="shared" si="15"/>
        <v>0</v>
      </c>
      <c r="W51" s="341">
        <f t="shared" si="15"/>
        <v>0</v>
      </c>
      <c r="X51" s="341">
        <f t="shared" si="15"/>
        <v>0</v>
      </c>
      <c r="Y51" s="341">
        <f>Y44/Y$13%</f>
        <v>0</v>
      </c>
    </row>
    <row r="52" spans="1:25" s="260" customFormat="1" ht="15.75">
      <c r="A52" s="214" t="s">
        <v>67</v>
      </c>
      <c r="B52" s="361" t="s">
        <v>16</v>
      </c>
      <c r="C52" s="341">
        <f t="shared" si="13"/>
        <v>0.03265701598085793</v>
      </c>
      <c r="D52" s="341">
        <f t="shared" si="13"/>
        <v>0.10124776622115776</v>
      </c>
      <c r="E52" s="341">
        <f aca="true" t="shared" si="16" ref="E52:X52">E45/E$13%</f>
        <v>0</v>
      </c>
      <c r="F52" s="341">
        <f t="shared" si="16"/>
        <v>0</v>
      </c>
      <c r="G52" s="341">
        <f t="shared" si="16"/>
        <v>0.04256520873619854</v>
      </c>
      <c r="H52" s="341">
        <f t="shared" si="16"/>
        <v>0</v>
      </c>
      <c r="I52" s="341">
        <f t="shared" si="16"/>
        <v>0.09002147912491922</v>
      </c>
      <c r="J52" s="341">
        <f t="shared" si="16"/>
        <v>0</v>
      </c>
      <c r="K52" s="341">
        <f t="shared" si="16"/>
        <v>0.24634456100868027</v>
      </c>
      <c r="L52" s="341">
        <f t="shared" si="16"/>
        <v>0.016672662180149928</v>
      </c>
      <c r="M52" s="341">
        <f t="shared" si="16"/>
        <v>0</v>
      </c>
      <c r="N52" s="341">
        <f t="shared" si="16"/>
        <v>1.735744155412957</v>
      </c>
      <c r="O52" s="341">
        <f t="shared" si="16"/>
        <v>0</v>
      </c>
      <c r="P52" s="341">
        <f t="shared" si="16"/>
        <v>0.07610681403410341</v>
      </c>
      <c r="Q52" s="341">
        <f t="shared" si="16"/>
        <v>0</v>
      </c>
      <c r="R52" s="341">
        <f t="shared" si="16"/>
        <v>0</v>
      </c>
      <c r="S52" s="341">
        <f t="shared" si="16"/>
        <v>0.023587863879637353</v>
      </c>
      <c r="T52" s="341">
        <f t="shared" si="16"/>
        <v>0</v>
      </c>
      <c r="U52" s="341">
        <f t="shared" si="16"/>
        <v>0</v>
      </c>
      <c r="V52" s="341">
        <f t="shared" si="16"/>
        <v>0</v>
      </c>
      <c r="W52" s="341">
        <f t="shared" si="16"/>
        <v>0</v>
      </c>
      <c r="X52" s="341">
        <f t="shared" si="16"/>
        <v>0</v>
      </c>
      <c r="Y52" s="341">
        <f>Y45/Y$13%</f>
        <v>0</v>
      </c>
    </row>
    <row r="53" spans="1:25" s="260" customFormat="1" ht="15.75">
      <c r="A53" s="214" t="s">
        <v>68</v>
      </c>
      <c r="B53" s="359" t="s">
        <v>144</v>
      </c>
      <c r="C53" s="341">
        <f t="shared" si="13"/>
        <v>0.19668059840816</v>
      </c>
      <c r="D53" s="341">
        <f t="shared" si="13"/>
        <v>0.9570163858259878</v>
      </c>
      <c r="E53" s="341">
        <f aca="true" t="shared" si="17" ref="E53:X53">E46/E$13%</f>
        <v>0</v>
      </c>
      <c r="F53" s="341">
        <f t="shared" si="17"/>
        <v>0</v>
      </c>
      <c r="G53" s="341">
        <f t="shared" si="17"/>
        <v>0</v>
      </c>
      <c r="H53" s="341">
        <f t="shared" si="17"/>
        <v>0</v>
      </c>
      <c r="I53" s="341">
        <f t="shared" si="17"/>
        <v>6.573908534576351</v>
      </c>
      <c r="J53" s="341">
        <f t="shared" si="17"/>
        <v>0.6380984200543157</v>
      </c>
      <c r="K53" s="341">
        <f t="shared" si="17"/>
        <v>0.2179252962885414</v>
      </c>
      <c r="L53" s="341">
        <f t="shared" si="17"/>
        <v>0.20807603217219722</v>
      </c>
      <c r="M53" s="341">
        <f t="shared" si="17"/>
        <v>0.08229843552936797</v>
      </c>
      <c r="N53" s="341">
        <f t="shared" si="17"/>
        <v>7.3287096011162935</v>
      </c>
      <c r="O53" s="341">
        <f t="shared" si="17"/>
        <v>0.6090551737790221</v>
      </c>
      <c r="P53" s="341">
        <f t="shared" si="17"/>
        <v>0.21706994455875506</v>
      </c>
      <c r="Q53" s="341">
        <f t="shared" si="17"/>
        <v>0</v>
      </c>
      <c r="R53" s="341">
        <f t="shared" si="17"/>
        <v>0.023872418688690635</v>
      </c>
      <c r="S53" s="341">
        <f t="shared" si="17"/>
        <v>0.34998203815218254</v>
      </c>
      <c r="T53" s="341">
        <f t="shared" si="17"/>
        <v>0</v>
      </c>
      <c r="U53" s="341">
        <f t="shared" si="17"/>
        <v>0</v>
      </c>
      <c r="V53" s="341">
        <f t="shared" si="17"/>
        <v>0</v>
      </c>
      <c r="W53" s="341">
        <f t="shared" si="17"/>
        <v>0</v>
      </c>
      <c r="X53" s="341">
        <f t="shared" si="17"/>
        <v>0</v>
      </c>
      <c r="Y53" s="341">
        <f>Y46/Y$13%</f>
        <v>0</v>
      </c>
    </row>
    <row r="54" spans="1:25" s="260" customFormat="1" ht="16.5" thickBot="1">
      <c r="A54" s="214" t="s">
        <v>69</v>
      </c>
      <c r="B54" s="359" t="s">
        <v>145</v>
      </c>
      <c r="C54" s="341">
        <f t="shared" si="13"/>
        <v>1.9372430764655395</v>
      </c>
      <c r="D54" s="341">
        <f t="shared" si="13"/>
        <v>10.258339300389187</v>
      </c>
      <c r="E54" s="341">
        <f aca="true" t="shared" si="18" ref="E54:X54">E47/E$13%</f>
        <v>0</v>
      </c>
      <c r="F54" s="341">
        <f t="shared" si="18"/>
        <v>0.8302493660837718</v>
      </c>
      <c r="G54" s="341">
        <f t="shared" si="18"/>
        <v>0</v>
      </c>
      <c r="H54" s="341">
        <f t="shared" si="18"/>
        <v>0</v>
      </c>
      <c r="I54" s="341">
        <f t="shared" si="18"/>
        <v>93.33606998629874</v>
      </c>
      <c r="J54" s="341">
        <f t="shared" si="18"/>
        <v>12.614107276665287</v>
      </c>
      <c r="K54" s="341">
        <f t="shared" si="18"/>
        <v>3.4855542044354415</v>
      </c>
      <c r="L54" s="341">
        <f t="shared" si="18"/>
        <v>0.34515733163707124</v>
      </c>
      <c r="M54" s="341">
        <f t="shared" si="18"/>
        <v>1.774845946102973</v>
      </c>
      <c r="N54" s="341">
        <f t="shared" si="18"/>
        <v>3.5435352020676594</v>
      </c>
      <c r="O54" s="341">
        <f t="shared" si="18"/>
        <v>0.3036791945929131</v>
      </c>
      <c r="P54" s="341">
        <f t="shared" si="18"/>
        <v>0.9268254708160801</v>
      </c>
      <c r="Q54" s="341">
        <f t="shared" si="18"/>
        <v>0</v>
      </c>
      <c r="R54" s="341">
        <f t="shared" si="18"/>
        <v>0.2721325989104816</v>
      </c>
      <c r="S54" s="341">
        <f t="shared" si="18"/>
        <v>0</v>
      </c>
      <c r="T54" s="341">
        <f t="shared" si="18"/>
        <v>0</v>
      </c>
      <c r="U54" s="341">
        <f t="shared" si="18"/>
        <v>4.678297884850292</v>
      </c>
      <c r="V54" s="341">
        <f t="shared" si="18"/>
        <v>0</v>
      </c>
      <c r="W54" s="341">
        <f t="shared" si="18"/>
        <v>0</v>
      </c>
      <c r="X54" s="341">
        <f t="shared" si="18"/>
        <v>0</v>
      </c>
      <c r="Y54" s="341">
        <f>Y47/Y$13%</f>
        <v>0</v>
      </c>
    </row>
    <row r="55" spans="1:25" s="199" customFormat="1" ht="17.25" thickBot="1">
      <c r="A55" s="210">
        <v>6</v>
      </c>
      <c r="B55" s="213" t="s">
        <v>40</v>
      </c>
      <c r="C55" s="262"/>
      <c r="D55" s="262"/>
      <c r="E55" s="262"/>
      <c r="F55" s="212"/>
      <c r="G55" s="212"/>
      <c r="H55" s="262"/>
      <c r="I55" s="257"/>
      <c r="J55" s="256"/>
      <c r="K55" s="256"/>
      <c r="L55" s="256"/>
      <c r="M55" s="212"/>
      <c r="N55" s="212"/>
      <c r="O55" s="212"/>
      <c r="P55" s="256"/>
      <c r="Q55" s="256"/>
      <c r="R55" s="256"/>
      <c r="S55" s="256"/>
      <c r="T55" s="256"/>
      <c r="U55" s="256"/>
      <c r="V55" s="256"/>
      <c r="W55" s="256"/>
      <c r="X55" s="212"/>
      <c r="Y55" s="262"/>
    </row>
    <row r="56" spans="1:25" s="260" customFormat="1" ht="15.75">
      <c r="A56" s="342" t="s">
        <v>73</v>
      </c>
      <c r="B56" s="362" t="s">
        <v>32</v>
      </c>
      <c r="C56" s="261">
        <f>SUM(D56:Y56)</f>
        <v>12571</v>
      </c>
      <c r="D56" s="321">
        <v>198</v>
      </c>
      <c r="E56" s="321">
        <v>1063</v>
      </c>
      <c r="F56" s="321">
        <v>562</v>
      </c>
      <c r="G56" s="321">
        <v>1028</v>
      </c>
      <c r="H56" s="321">
        <v>649</v>
      </c>
      <c r="I56" s="321">
        <v>0</v>
      </c>
      <c r="J56" s="321">
        <v>524</v>
      </c>
      <c r="K56" s="321">
        <v>621</v>
      </c>
      <c r="L56" s="321">
        <v>430</v>
      </c>
      <c r="M56" s="321">
        <v>650</v>
      </c>
      <c r="N56" s="321">
        <v>68</v>
      </c>
      <c r="O56" s="321">
        <v>283</v>
      </c>
      <c r="P56" s="321">
        <v>668</v>
      </c>
      <c r="Q56" s="321">
        <v>700</v>
      </c>
      <c r="R56" s="321">
        <v>1013</v>
      </c>
      <c r="S56" s="321">
        <v>661</v>
      </c>
      <c r="T56" s="321">
        <v>611</v>
      </c>
      <c r="U56" s="321">
        <v>315</v>
      </c>
      <c r="V56" s="321">
        <v>590</v>
      </c>
      <c r="W56" s="321">
        <v>980</v>
      </c>
      <c r="X56" s="321">
        <v>914</v>
      </c>
      <c r="Y56" s="321">
        <v>43</v>
      </c>
    </row>
    <row r="57" spans="1:25" s="260" customFormat="1" ht="16.5" thickBot="1">
      <c r="A57" s="342" t="s">
        <v>74</v>
      </c>
      <c r="B57" s="363" t="s">
        <v>19</v>
      </c>
      <c r="C57" s="261">
        <f>SUM(D57:Y57)</f>
        <v>237168000</v>
      </c>
      <c r="D57" s="321">
        <v>4449000</v>
      </c>
      <c r="E57" s="321">
        <v>21710000</v>
      </c>
      <c r="F57" s="321">
        <v>9882000</v>
      </c>
      <c r="G57" s="321">
        <v>15967000</v>
      </c>
      <c r="H57" s="321">
        <v>13015000</v>
      </c>
      <c r="I57" s="321">
        <v>0</v>
      </c>
      <c r="J57" s="321">
        <v>10205000</v>
      </c>
      <c r="K57" s="321">
        <v>10009000</v>
      </c>
      <c r="L57" s="321">
        <v>8725000</v>
      </c>
      <c r="M57" s="321">
        <v>14801000</v>
      </c>
      <c r="N57" s="321">
        <v>1340000</v>
      </c>
      <c r="O57" s="321">
        <v>6055000</v>
      </c>
      <c r="P57" s="321">
        <v>15495000</v>
      </c>
      <c r="Q57" s="321">
        <v>16039000</v>
      </c>
      <c r="R57" s="321">
        <v>24889000</v>
      </c>
      <c r="S57" s="321">
        <v>10683000</v>
      </c>
      <c r="T57" s="321">
        <v>8616000</v>
      </c>
      <c r="U57" s="321">
        <v>5455000</v>
      </c>
      <c r="V57" s="321">
        <v>10341000</v>
      </c>
      <c r="W57" s="321">
        <v>16848000</v>
      </c>
      <c r="X57" s="321">
        <v>11824000</v>
      </c>
      <c r="Y57" s="321">
        <v>820000</v>
      </c>
    </row>
    <row r="58" spans="1:25" s="199" customFormat="1" ht="17.25" thickBot="1">
      <c r="A58" s="210">
        <v>7</v>
      </c>
      <c r="B58" s="304" t="s">
        <v>45</v>
      </c>
      <c r="C58" s="257"/>
      <c r="D58" s="262"/>
      <c r="E58" s="262"/>
      <c r="F58" s="212"/>
      <c r="G58" s="212"/>
      <c r="H58" s="262"/>
      <c r="I58" s="257"/>
      <c r="J58" s="256"/>
      <c r="K58" s="256"/>
      <c r="L58" s="256"/>
      <c r="M58" s="212"/>
      <c r="N58" s="212"/>
      <c r="O58" s="212"/>
      <c r="P58" s="256"/>
      <c r="Q58" s="256"/>
      <c r="R58" s="256"/>
      <c r="S58" s="256"/>
      <c r="T58" s="256"/>
      <c r="U58" s="256"/>
      <c r="V58" s="256"/>
      <c r="W58" s="256"/>
      <c r="X58" s="212"/>
      <c r="Y58" s="262"/>
    </row>
    <row r="59" spans="1:25" s="260" customFormat="1" ht="15.75">
      <c r="A59" s="214">
        <v>7.1</v>
      </c>
      <c r="B59" s="362" t="s">
        <v>48</v>
      </c>
      <c r="C59" s="261">
        <f aca="true" t="shared" si="19" ref="C59:C69">SUM(D59:Y59)</f>
        <v>81514538</v>
      </c>
      <c r="D59" s="321">
        <v>1280004</v>
      </c>
      <c r="E59" s="321">
        <v>15451661</v>
      </c>
      <c r="F59" s="321">
        <v>7491694</v>
      </c>
      <c r="G59" s="321">
        <v>12184619</v>
      </c>
      <c r="H59" s="321">
        <v>1201575</v>
      </c>
      <c r="I59" s="321">
        <v>1088429</v>
      </c>
      <c r="J59" s="321">
        <v>1703812</v>
      </c>
      <c r="K59" s="321">
        <v>1188021</v>
      </c>
      <c r="L59" s="321">
        <v>2093158</v>
      </c>
      <c r="M59" s="321">
        <v>2682425</v>
      </c>
      <c r="N59" s="321">
        <v>406661</v>
      </c>
      <c r="O59" s="321">
        <v>513869</v>
      </c>
      <c r="P59" s="321">
        <v>1094532</v>
      </c>
      <c r="Q59" s="321">
        <v>2490993</v>
      </c>
      <c r="R59" s="321">
        <v>1979061</v>
      </c>
      <c r="S59" s="321">
        <v>5059158</v>
      </c>
      <c r="T59" s="321">
        <v>2492777</v>
      </c>
      <c r="U59" s="321">
        <v>2677750</v>
      </c>
      <c r="V59" s="321">
        <v>5741764</v>
      </c>
      <c r="W59" s="321">
        <v>5520317</v>
      </c>
      <c r="X59" s="321">
        <v>6692258</v>
      </c>
      <c r="Y59" s="321">
        <v>480000</v>
      </c>
    </row>
    <row r="60" spans="1:25" s="260" customFormat="1" ht="15.75">
      <c r="A60" s="214">
        <v>7.2</v>
      </c>
      <c r="B60" s="361" t="s">
        <v>49</v>
      </c>
      <c r="C60" s="261">
        <f t="shared" si="19"/>
        <v>102641908</v>
      </c>
      <c r="D60" s="321">
        <v>2275630</v>
      </c>
      <c r="E60" s="321">
        <v>1087709</v>
      </c>
      <c r="F60" s="321">
        <v>95665</v>
      </c>
      <c r="G60" s="321">
        <v>534689</v>
      </c>
      <c r="H60" s="321">
        <v>8377091</v>
      </c>
      <c r="I60" s="321">
        <v>22417</v>
      </c>
      <c r="J60" s="321">
        <v>7727335</v>
      </c>
      <c r="K60" s="321">
        <v>7848103</v>
      </c>
      <c r="L60" s="321">
        <v>4528460</v>
      </c>
      <c r="M60" s="321">
        <v>7438059</v>
      </c>
      <c r="N60" s="321">
        <v>514961</v>
      </c>
      <c r="O60" s="321">
        <v>3906256</v>
      </c>
      <c r="P60" s="321">
        <v>10504955</v>
      </c>
      <c r="Q60" s="321">
        <v>9244094</v>
      </c>
      <c r="R60" s="321">
        <v>18060802</v>
      </c>
      <c r="S60" s="321">
        <v>3152692</v>
      </c>
      <c r="T60" s="321">
        <v>4156961</v>
      </c>
      <c r="U60" s="321">
        <v>1336103</v>
      </c>
      <c r="V60" s="321">
        <v>1997125</v>
      </c>
      <c r="W60" s="321">
        <v>7044883</v>
      </c>
      <c r="X60" s="321">
        <v>2447918</v>
      </c>
      <c r="Y60" s="321">
        <v>340000</v>
      </c>
    </row>
    <row r="61" spans="1:25" s="260" customFormat="1" ht="15.75">
      <c r="A61" s="214">
        <v>7.3</v>
      </c>
      <c r="B61" s="343" t="s">
        <v>46</v>
      </c>
      <c r="C61" s="261">
        <f t="shared" si="19"/>
        <v>8331</v>
      </c>
      <c r="D61" s="321">
        <v>107</v>
      </c>
      <c r="E61" s="321">
        <v>1292</v>
      </c>
      <c r="F61" s="321">
        <v>828</v>
      </c>
      <c r="G61" s="321">
        <v>1392</v>
      </c>
      <c r="H61" s="321">
        <v>110</v>
      </c>
      <c r="I61" s="321">
        <v>149</v>
      </c>
      <c r="J61" s="321">
        <v>145</v>
      </c>
      <c r="K61" s="321">
        <v>123</v>
      </c>
      <c r="L61" s="321">
        <v>212</v>
      </c>
      <c r="M61" s="321">
        <v>199</v>
      </c>
      <c r="N61" s="321">
        <v>78</v>
      </c>
      <c r="O61" s="321">
        <v>49</v>
      </c>
      <c r="P61" s="321">
        <v>88</v>
      </c>
      <c r="Q61" s="321">
        <v>209</v>
      </c>
      <c r="R61" s="321">
        <v>127</v>
      </c>
      <c r="S61" s="321">
        <v>647</v>
      </c>
      <c r="T61" s="321">
        <v>314</v>
      </c>
      <c r="U61" s="321">
        <v>336</v>
      </c>
      <c r="V61" s="321">
        <v>514</v>
      </c>
      <c r="W61" s="321">
        <v>513</v>
      </c>
      <c r="X61" s="321">
        <v>873</v>
      </c>
      <c r="Y61" s="321">
        <v>26</v>
      </c>
    </row>
    <row r="62" spans="1:25" s="260" customFormat="1" ht="15.75">
      <c r="A62" s="214">
        <v>7.4</v>
      </c>
      <c r="B62" s="343" t="s">
        <v>47</v>
      </c>
      <c r="C62" s="261">
        <f t="shared" si="19"/>
        <v>8788</v>
      </c>
      <c r="D62" s="321">
        <v>225</v>
      </c>
      <c r="E62" s="321">
        <v>80</v>
      </c>
      <c r="F62" s="321">
        <v>15</v>
      </c>
      <c r="G62" s="321">
        <v>53</v>
      </c>
      <c r="H62" s="321">
        <v>783</v>
      </c>
      <c r="I62" s="321">
        <v>4</v>
      </c>
      <c r="J62" s="321">
        <v>625</v>
      </c>
      <c r="K62" s="321">
        <v>628</v>
      </c>
      <c r="L62" s="321">
        <v>514</v>
      </c>
      <c r="M62" s="321">
        <v>581</v>
      </c>
      <c r="N62" s="321">
        <v>110</v>
      </c>
      <c r="O62" s="321">
        <v>375</v>
      </c>
      <c r="P62" s="321">
        <v>886</v>
      </c>
      <c r="Q62" s="321">
        <v>687</v>
      </c>
      <c r="R62" s="321">
        <v>1232</v>
      </c>
      <c r="S62" s="321">
        <v>339</v>
      </c>
      <c r="T62" s="321">
        <v>476</v>
      </c>
      <c r="U62" s="321">
        <v>149</v>
      </c>
      <c r="V62" s="321">
        <v>205</v>
      </c>
      <c r="W62" s="321">
        <v>557</v>
      </c>
      <c r="X62" s="321">
        <v>247</v>
      </c>
      <c r="Y62" s="321">
        <v>17</v>
      </c>
    </row>
    <row r="63" spans="1:25" s="248" customFormat="1" ht="15.75">
      <c r="A63" s="214">
        <v>7.5</v>
      </c>
      <c r="B63" s="343" t="s">
        <v>132</v>
      </c>
      <c r="C63" s="261">
        <f t="shared" si="19"/>
        <v>16373</v>
      </c>
      <c r="D63" s="321">
        <v>332</v>
      </c>
      <c r="E63" s="321">
        <v>1300</v>
      </c>
      <c r="F63" s="321">
        <v>835</v>
      </c>
      <c r="G63" s="321">
        <v>1441</v>
      </c>
      <c r="H63" s="321">
        <v>826</v>
      </c>
      <c r="I63" s="321">
        <v>153</v>
      </c>
      <c r="J63" s="321">
        <v>738</v>
      </c>
      <c r="K63" s="321">
        <v>578</v>
      </c>
      <c r="L63" s="321">
        <v>698</v>
      </c>
      <c r="M63" s="321">
        <v>780</v>
      </c>
      <c r="N63" s="321">
        <v>188</v>
      </c>
      <c r="O63" s="321">
        <v>403</v>
      </c>
      <c r="P63" s="321">
        <v>851</v>
      </c>
      <c r="Q63" s="321">
        <v>850</v>
      </c>
      <c r="R63" s="321">
        <v>1200</v>
      </c>
      <c r="S63" s="321">
        <v>986</v>
      </c>
      <c r="T63" s="321">
        <v>790</v>
      </c>
      <c r="U63" s="321">
        <v>485</v>
      </c>
      <c r="V63" s="321">
        <v>719</v>
      </c>
      <c r="W63" s="321">
        <v>1057</v>
      </c>
      <c r="X63" s="321">
        <v>1120</v>
      </c>
      <c r="Y63" s="321">
        <v>43</v>
      </c>
    </row>
    <row r="64" spans="1:25" s="248" customFormat="1" ht="15.75">
      <c r="A64" s="214">
        <v>7.7</v>
      </c>
      <c r="B64" s="343" t="s">
        <v>133</v>
      </c>
      <c r="C64" s="261">
        <f t="shared" si="19"/>
        <v>652</v>
      </c>
      <c r="D64" s="321">
        <v>0</v>
      </c>
      <c r="E64" s="321">
        <v>59</v>
      </c>
      <c r="F64" s="321">
        <v>1</v>
      </c>
      <c r="G64" s="321">
        <v>4</v>
      </c>
      <c r="H64" s="321">
        <v>60</v>
      </c>
      <c r="I64" s="321">
        <v>0</v>
      </c>
      <c r="J64" s="321">
        <v>31</v>
      </c>
      <c r="K64" s="321">
        <v>172</v>
      </c>
      <c r="L64" s="321">
        <v>0</v>
      </c>
      <c r="M64" s="321">
        <v>0</v>
      </c>
      <c r="N64" s="321">
        <v>0</v>
      </c>
      <c r="O64" s="321">
        <v>21</v>
      </c>
      <c r="P64" s="321">
        <v>110</v>
      </c>
      <c r="Q64" s="321">
        <v>40</v>
      </c>
      <c r="R64" s="321">
        <v>141</v>
      </c>
      <c r="S64" s="321">
        <v>0</v>
      </c>
      <c r="T64" s="321">
        <v>0</v>
      </c>
      <c r="U64" s="321">
        <v>0</v>
      </c>
      <c r="V64" s="321">
        <v>0</v>
      </c>
      <c r="W64" s="321">
        <v>13</v>
      </c>
      <c r="X64" s="321">
        <v>0</v>
      </c>
      <c r="Y64" s="321">
        <v>0</v>
      </c>
    </row>
    <row r="65" spans="1:25" s="248" customFormat="1" ht="15.75">
      <c r="A65" s="214">
        <v>7.8</v>
      </c>
      <c r="B65" s="343" t="s">
        <v>134</v>
      </c>
      <c r="C65" s="261">
        <f t="shared" si="19"/>
        <v>83</v>
      </c>
      <c r="D65" s="321">
        <v>0</v>
      </c>
      <c r="E65" s="321">
        <v>13</v>
      </c>
      <c r="F65" s="321">
        <v>7</v>
      </c>
      <c r="G65" s="321">
        <v>0</v>
      </c>
      <c r="H65" s="321">
        <v>7</v>
      </c>
      <c r="I65" s="321">
        <v>0</v>
      </c>
      <c r="J65" s="321">
        <v>1</v>
      </c>
      <c r="K65" s="321">
        <v>1</v>
      </c>
      <c r="L65" s="321">
        <v>28</v>
      </c>
      <c r="M65" s="321">
        <v>0</v>
      </c>
      <c r="N65" s="321">
        <v>0</v>
      </c>
      <c r="O65" s="321">
        <v>0</v>
      </c>
      <c r="P65" s="321">
        <v>10</v>
      </c>
      <c r="Q65" s="321">
        <v>2</v>
      </c>
      <c r="R65" s="321">
        <v>14</v>
      </c>
      <c r="S65" s="321">
        <v>0</v>
      </c>
      <c r="T65" s="321">
        <v>0</v>
      </c>
      <c r="U65" s="321">
        <v>0</v>
      </c>
      <c r="V65" s="321">
        <v>0</v>
      </c>
      <c r="W65" s="321">
        <v>0</v>
      </c>
      <c r="X65" s="321">
        <v>0</v>
      </c>
      <c r="Y65" s="321">
        <v>0</v>
      </c>
    </row>
    <row r="66" spans="1:25" s="248" customFormat="1" ht="15.75">
      <c r="A66" s="214">
        <v>7.9</v>
      </c>
      <c r="B66" s="343" t="s">
        <v>153</v>
      </c>
      <c r="C66" s="261">
        <f t="shared" si="19"/>
        <v>11</v>
      </c>
      <c r="D66" s="321">
        <v>0</v>
      </c>
      <c r="E66" s="321">
        <v>0</v>
      </c>
      <c r="F66" s="321">
        <v>0</v>
      </c>
      <c r="G66" s="321">
        <v>0</v>
      </c>
      <c r="H66" s="321">
        <v>0</v>
      </c>
      <c r="I66" s="321">
        <v>0</v>
      </c>
      <c r="J66" s="321">
        <v>0</v>
      </c>
      <c r="K66" s="321">
        <v>0</v>
      </c>
      <c r="L66" s="321">
        <v>0</v>
      </c>
      <c r="M66" s="321">
        <v>0</v>
      </c>
      <c r="N66" s="321">
        <v>0</v>
      </c>
      <c r="O66" s="321">
        <v>0</v>
      </c>
      <c r="P66" s="321">
        <v>3</v>
      </c>
      <c r="Q66" s="321">
        <v>4</v>
      </c>
      <c r="R66" s="321">
        <v>4</v>
      </c>
      <c r="S66" s="321">
        <v>0</v>
      </c>
      <c r="T66" s="321">
        <v>0</v>
      </c>
      <c r="U66" s="321">
        <v>0</v>
      </c>
      <c r="V66" s="321">
        <v>0</v>
      </c>
      <c r="W66" s="321">
        <v>0</v>
      </c>
      <c r="X66" s="321">
        <v>0</v>
      </c>
      <c r="Y66" s="321">
        <v>0</v>
      </c>
    </row>
    <row r="67" spans="1:25" s="248" customFormat="1" ht="15.75">
      <c r="A67" s="353">
        <v>7.1</v>
      </c>
      <c r="B67" s="343" t="s">
        <v>130</v>
      </c>
      <c r="C67" s="261">
        <f t="shared" si="19"/>
        <v>174105392</v>
      </c>
      <c r="D67" s="321">
        <v>3555634</v>
      </c>
      <c r="E67" s="321">
        <v>15254743</v>
      </c>
      <c r="F67" s="321">
        <v>7488901</v>
      </c>
      <c r="G67" s="321">
        <v>12659308</v>
      </c>
      <c r="H67" s="321">
        <v>8741014</v>
      </c>
      <c r="I67" s="321">
        <v>1110846</v>
      </c>
      <c r="J67" s="321">
        <v>9028712</v>
      </c>
      <c r="K67" s="321">
        <v>7275847</v>
      </c>
      <c r="L67" s="321">
        <v>6305752</v>
      </c>
      <c r="M67" s="321">
        <v>10120484</v>
      </c>
      <c r="N67" s="321">
        <v>921622</v>
      </c>
      <c r="O67" s="321">
        <v>4158807</v>
      </c>
      <c r="P67" s="321">
        <v>10105210</v>
      </c>
      <c r="Q67" s="321">
        <v>11063380</v>
      </c>
      <c r="R67" s="321">
        <v>17322426</v>
      </c>
      <c r="S67" s="321">
        <v>8211850</v>
      </c>
      <c r="T67" s="321">
        <v>6649738</v>
      </c>
      <c r="U67" s="321">
        <v>4013853</v>
      </c>
      <c r="V67" s="321">
        <v>7738889</v>
      </c>
      <c r="W67" s="321">
        <v>12418200</v>
      </c>
      <c r="X67" s="321">
        <v>9140176</v>
      </c>
      <c r="Y67" s="321">
        <v>820000</v>
      </c>
    </row>
    <row r="68" spans="1:25" s="248" customFormat="1" ht="15.75">
      <c r="A68" s="214">
        <v>7.11</v>
      </c>
      <c r="B68" s="343" t="s">
        <v>131</v>
      </c>
      <c r="C68" s="261">
        <f t="shared" si="19"/>
        <v>8591388</v>
      </c>
      <c r="D68" s="321">
        <v>0</v>
      </c>
      <c r="E68" s="321">
        <v>1173043</v>
      </c>
      <c r="F68" s="321">
        <v>5150</v>
      </c>
      <c r="G68" s="321">
        <v>60000</v>
      </c>
      <c r="H68" s="321">
        <v>782167</v>
      </c>
      <c r="I68" s="321">
        <v>0</v>
      </c>
      <c r="J68" s="321">
        <v>392616</v>
      </c>
      <c r="K68" s="321">
        <v>1738017</v>
      </c>
      <c r="L68" s="321">
        <v>0</v>
      </c>
      <c r="M68" s="321">
        <v>0</v>
      </c>
      <c r="N68" s="321">
        <v>0</v>
      </c>
      <c r="O68" s="321">
        <v>261318</v>
      </c>
      <c r="P68" s="321">
        <v>1253926</v>
      </c>
      <c r="Q68" s="321">
        <v>451623</v>
      </c>
      <c r="R68" s="321">
        <v>2326528</v>
      </c>
      <c r="S68" s="321">
        <v>0</v>
      </c>
      <c r="T68" s="321">
        <v>0</v>
      </c>
      <c r="U68" s="321">
        <v>0</v>
      </c>
      <c r="V68" s="321">
        <v>0</v>
      </c>
      <c r="W68" s="321">
        <v>147000</v>
      </c>
      <c r="X68" s="321">
        <v>0</v>
      </c>
      <c r="Y68" s="321">
        <v>0</v>
      </c>
    </row>
    <row r="69" spans="1:25" s="248" customFormat="1" ht="15.75">
      <c r="A69" s="214">
        <v>7.12</v>
      </c>
      <c r="B69" s="343" t="s">
        <v>135</v>
      </c>
      <c r="C69" s="261">
        <f t="shared" si="19"/>
        <v>927833</v>
      </c>
      <c r="D69" s="321">
        <v>0</v>
      </c>
      <c r="E69" s="321">
        <v>111584</v>
      </c>
      <c r="F69" s="321">
        <v>93308</v>
      </c>
      <c r="G69" s="321">
        <v>0</v>
      </c>
      <c r="H69" s="321">
        <v>55485</v>
      </c>
      <c r="I69" s="321">
        <v>0</v>
      </c>
      <c r="J69" s="321">
        <v>9819</v>
      </c>
      <c r="K69" s="321">
        <v>22260</v>
      </c>
      <c r="L69" s="321">
        <v>315866</v>
      </c>
      <c r="M69" s="321">
        <v>0</v>
      </c>
      <c r="N69" s="321">
        <v>0</v>
      </c>
      <c r="O69" s="321">
        <v>0</v>
      </c>
      <c r="P69" s="321">
        <v>86555</v>
      </c>
      <c r="Q69" s="321">
        <v>38016</v>
      </c>
      <c r="R69" s="321">
        <v>194940</v>
      </c>
      <c r="S69" s="321">
        <v>0</v>
      </c>
      <c r="T69" s="321">
        <v>0</v>
      </c>
      <c r="U69" s="321">
        <v>0</v>
      </c>
      <c r="V69" s="321">
        <v>0</v>
      </c>
      <c r="W69" s="321">
        <v>0</v>
      </c>
      <c r="X69" s="321">
        <v>0</v>
      </c>
      <c r="Y69" s="321">
        <v>0</v>
      </c>
    </row>
    <row r="70" spans="1:25" s="248" customFormat="1" ht="15.75">
      <c r="A70" s="214">
        <v>7.13</v>
      </c>
      <c r="B70" s="343" t="s">
        <v>151</v>
      </c>
      <c r="C70" s="261">
        <f>SUM(E70:Y70)</f>
        <v>531833</v>
      </c>
      <c r="D70" s="321">
        <v>0</v>
      </c>
      <c r="E70" s="321">
        <v>0</v>
      </c>
      <c r="F70" s="321">
        <v>0</v>
      </c>
      <c r="G70" s="321">
        <v>0</v>
      </c>
      <c r="H70" s="321">
        <v>0</v>
      </c>
      <c r="I70" s="321">
        <v>0</v>
      </c>
      <c r="J70" s="321">
        <v>0</v>
      </c>
      <c r="K70" s="321">
        <v>0</v>
      </c>
      <c r="L70" s="321">
        <v>0</v>
      </c>
      <c r="M70" s="321">
        <v>0</v>
      </c>
      <c r="N70" s="321">
        <v>0</v>
      </c>
      <c r="O70" s="321">
        <v>0</v>
      </c>
      <c r="P70" s="321">
        <v>153796</v>
      </c>
      <c r="Q70" s="321">
        <v>182068</v>
      </c>
      <c r="R70" s="321">
        <v>195969</v>
      </c>
      <c r="S70" s="321">
        <v>0</v>
      </c>
      <c r="T70" s="321">
        <v>0</v>
      </c>
      <c r="U70" s="321">
        <v>0</v>
      </c>
      <c r="V70" s="321">
        <v>0</v>
      </c>
      <c r="W70" s="321">
        <v>0</v>
      </c>
      <c r="X70" s="321">
        <v>0</v>
      </c>
      <c r="Y70" s="321">
        <v>0</v>
      </c>
    </row>
    <row r="71" spans="1:3" s="248" customFormat="1" ht="15.75">
      <c r="A71" s="350"/>
      <c r="B71" s="351"/>
      <c r="C71" s="352"/>
    </row>
    <row r="72" spans="4:41" ht="13.5"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</row>
    <row r="73" spans="4:41" ht="13.5"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</row>
    <row r="74" spans="4:41" ht="13.5"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</row>
  </sheetData>
  <sheetProtection/>
  <mergeCells count="6">
    <mergeCell ref="J3:L3"/>
    <mergeCell ref="O3:R3"/>
    <mergeCell ref="W3:X3"/>
    <mergeCell ref="S3:T3"/>
    <mergeCell ref="E3:H3"/>
    <mergeCell ref="M3:N3"/>
  </mergeCells>
  <printOptions horizontalCentered="1" verticalCentered="1"/>
  <pageMargins left="0.25" right="0.25" top="0.75" bottom="0.75" header="0.3" footer="0.3"/>
  <pageSetup horizontalDpi="300" verticalDpi="300" orientation="landscape" paperSize="9" scale="37" r:id="rId1"/>
  <ignoredErrors>
    <ignoredError sqref="H14 I14" formula="1"/>
    <ignoredError sqref="F16 J16" formula="1" unlockedFormula="1"/>
    <ignoredError sqref="H17 S16:S17 F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536"/>
  <sheetViews>
    <sheetView zoomScale="83" zoomScaleNormal="83" zoomScaleSheetLayoutView="9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15.00390625" defaultRowHeight="12.75"/>
  <cols>
    <col min="1" max="1" width="10.57421875" style="250" bestFit="1" customWidth="1"/>
    <col min="2" max="2" width="49.28125" style="250" customWidth="1"/>
    <col min="3" max="3" width="15.28125" style="145" customWidth="1"/>
    <col min="4" max="4" width="13.8515625" style="3" bestFit="1" customWidth="1"/>
    <col min="5" max="5" width="10.140625" style="3" bestFit="1" customWidth="1"/>
    <col min="6" max="6" width="11.00390625" style="3" customWidth="1"/>
    <col min="7" max="7" width="11.421875" style="3" bestFit="1" customWidth="1"/>
    <col min="8" max="8" width="10.57421875" style="3" bestFit="1" customWidth="1"/>
    <col min="9" max="9" width="15.00390625" style="3" bestFit="1" customWidth="1"/>
    <col min="10" max="11" width="10.57421875" style="3" bestFit="1" customWidth="1"/>
    <col min="12" max="12" width="15.421875" style="3" bestFit="1" customWidth="1"/>
    <col min="13" max="13" width="11.00390625" style="3" customWidth="1"/>
    <col min="14" max="14" width="12.421875" style="3" bestFit="1" customWidth="1"/>
    <col min="15" max="15" width="11.00390625" style="3" bestFit="1" customWidth="1"/>
    <col min="16" max="16" width="12.421875" style="3" bestFit="1" customWidth="1"/>
    <col min="17" max="17" width="15.00390625" style="3" customWidth="1"/>
    <col min="18" max="18" width="11.00390625" style="3" bestFit="1" customWidth="1"/>
    <col min="19" max="19" width="17.8515625" style="250" bestFit="1" customWidth="1"/>
    <col min="20" max="20" width="11.421875" style="250" bestFit="1" customWidth="1"/>
    <col min="21" max="21" width="15.57421875" style="250" bestFit="1" customWidth="1"/>
    <col min="22" max="22" width="12.00390625" style="250" bestFit="1" customWidth="1"/>
    <col min="23" max="23" width="10.57421875" style="250" bestFit="1" customWidth="1"/>
    <col min="24" max="24" width="11.421875" style="250" bestFit="1" customWidth="1"/>
    <col min="25" max="25" width="13.8515625" style="3" customWidth="1"/>
    <col min="26" max="16384" width="15.00390625" style="250" customWidth="1"/>
  </cols>
  <sheetData>
    <row r="1" spans="1:25" ht="18.75">
      <c r="A1" s="273"/>
      <c r="B1" s="274" t="s">
        <v>147</v>
      </c>
      <c r="C1" s="275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67"/>
      <c r="R1" s="67"/>
      <c r="Y1" s="108"/>
    </row>
    <row r="2" spans="2:25" ht="19.5" thickBot="1">
      <c r="B2" s="11" t="s">
        <v>86</v>
      </c>
      <c r="C2" s="220">
        <f>Prayas!C2</f>
        <v>43102</v>
      </c>
      <c r="D2" s="4"/>
      <c r="E2" s="23"/>
      <c r="G2" s="23"/>
      <c r="H2" s="23"/>
      <c r="I2" s="4"/>
      <c r="J2" s="4"/>
      <c r="L2" s="4"/>
      <c r="M2" s="4"/>
      <c r="N2" s="4"/>
      <c r="O2" s="4"/>
      <c r="Q2" s="4"/>
      <c r="R2" s="4"/>
      <c r="Y2" s="4"/>
    </row>
    <row r="3" spans="1:25" ht="17.25" thickBot="1">
      <c r="A3" s="276" t="s">
        <v>0</v>
      </c>
      <c r="B3" s="33" t="s">
        <v>77</v>
      </c>
      <c r="C3" s="277" t="s">
        <v>104</v>
      </c>
      <c r="D3" s="192" t="s">
        <v>141</v>
      </c>
      <c r="E3" s="422" t="s">
        <v>75</v>
      </c>
      <c r="F3" s="423"/>
      <c r="G3" s="423"/>
      <c r="H3" s="424"/>
      <c r="I3" s="198" t="s">
        <v>83</v>
      </c>
      <c r="J3" s="425" t="s">
        <v>78</v>
      </c>
      <c r="K3" s="426"/>
      <c r="L3" s="427"/>
      <c r="M3" s="433" t="s">
        <v>101</v>
      </c>
      <c r="N3" s="434"/>
      <c r="O3" s="428" t="s">
        <v>81</v>
      </c>
      <c r="P3" s="429"/>
      <c r="Q3" s="429"/>
      <c r="R3" s="430"/>
      <c r="S3" s="431" t="s">
        <v>122</v>
      </c>
      <c r="T3" s="432"/>
      <c r="U3" s="131" t="s">
        <v>124</v>
      </c>
      <c r="V3" s="133" t="s">
        <v>102</v>
      </c>
      <c r="W3" s="431" t="s">
        <v>123</v>
      </c>
      <c r="X3" s="432"/>
      <c r="Y3" s="381" t="s">
        <v>161</v>
      </c>
    </row>
    <row r="4" spans="1:25" ht="17.25" thickBot="1">
      <c r="A4" s="276"/>
      <c r="B4" s="278" t="s">
        <v>76</v>
      </c>
      <c r="C4" s="277" t="s">
        <v>160</v>
      </c>
      <c r="D4" s="144" t="s">
        <v>142</v>
      </c>
      <c r="E4" s="69" t="s">
        <v>138</v>
      </c>
      <c r="F4" s="69" t="s">
        <v>100</v>
      </c>
      <c r="G4" s="69" t="s">
        <v>105</v>
      </c>
      <c r="H4" s="69" t="s">
        <v>139</v>
      </c>
      <c r="I4" s="141" t="s">
        <v>99</v>
      </c>
      <c r="J4" s="138" t="s">
        <v>79</v>
      </c>
      <c r="K4" s="139" t="s">
        <v>80</v>
      </c>
      <c r="L4" s="138" t="s">
        <v>148</v>
      </c>
      <c r="M4" s="140" t="s">
        <v>101</v>
      </c>
      <c r="N4" s="140" t="s">
        <v>128</v>
      </c>
      <c r="O4" s="137" t="s">
        <v>118</v>
      </c>
      <c r="P4" s="137" t="s">
        <v>115</v>
      </c>
      <c r="Q4" s="137" t="s">
        <v>82</v>
      </c>
      <c r="R4" s="137" t="s">
        <v>117</v>
      </c>
      <c r="S4" s="130" t="s">
        <v>121</v>
      </c>
      <c r="T4" s="130" t="s">
        <v>114</v>
      </c>
      <c r="U4" s="132" t="s">
        <v>120</v>
      </c>
      <c r="V4" s="134" t="s">
        <v>103</v>
      </c>
      <c r="W4" s="130" t="s">
        <v>89</v>
      </c>
      <c r="X4" s="130" t="s">
        <v>137</v>
      </c>
      <c r="Y4" s="381" t="s">
        <v>161</v>
      </c>
    </row>
    <row r="5" spans="1:25" ht="17.25" thickBot="1">
      <c r="A5" s="16">
        <v>1</v>
      </c>
      <c r="B5" s="34" t="s">
        <v>1</v>
      </c>
      <c r="C5" s="20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</row>
    <row r="6" spans="1:35" s="281" customFormat="1" ht="16.5">
      <c r="A6" s="280">
        <v>1.1</v>
      </c>
      <c r="B6" s="64" t="s">
        <v>2</v>
      </c>
      <c r="C6" s="302">
        <f>SUM(D6:Y6)</f>
        <v>7894</v>
      </c>
      <c r="D6" s="302">
        <f>SUM(D7:D10)</f>
        <v>150</v>
      </c>
      <c r="E6" s="105">
        <f>SUM(E7:E10)</f>
        <v>783</v>
      </c>
      <c r="F6" s="105">
        <f>SUM(F7:F10)</f>
        <v>401</v>
      </c>
      <c r="G6" s="105">
        <f>SUM(G7:G10)</f>
        <v>634</v>
      </c>
      <c r="H6" s="105">
        <f aca="true" t="shared" si="0" ref="H6:Q6">SUM(H7:H10)</f>
        <v>468</v>
      </c>
      <c r="I6" s="105">
        <f>SUM(I7:I10)</f>
        <v>34</v>
      </c>
      <c r="J6" s="105">
        <f t="shared" si="0"/>
        <v>403</v>
      </c>
      <c r="K6" s="246">
        <f t="shared" si="0"/>
        <v>200</v>
      </c>
      <c r="L6" s="105">
        <f>SUM(L7:L10)</f>
        <v>465</v>
      </c>
      <c r="M6" s="105">
        <f>SUM(M7:M10)</f>
        <v>234</v>
      </c>
      <c r="N6" s="105">
        <f>SUM(N7:N10)</f>
        <v>16</v>
      </c>
      <c r="O6" s="105">
        <f t="shared" si="0"/>
        <v>258</v>
      </c>
      <c r="P6" s="105">
        <f>SUM(P7:P10)</f>
        <v>340</v>
      </c>
      <c r="Q6" s="105">
        <f t="shared" si="0"/>
        <v>485</v>
      </c>
      <c r="R6" s="105">
        <f aca="true" t="shared" si="1" ref="R6:X6">SUM(R7:R10)</f>
        <v>534</v>
      </c>
      <c r="S6" s="105">
        <f t="shared" si="1"/>
        <v>629</v>
      </c>
      <c r="T6" s="105">
        <f t="shared" si="1"/>
        <v>366</v>
      </c>
      <c r="U6" s="105">
        <f t="shared" si="1"/>
        <v>138</v>
      </c>
      <c r="V6" s="105">
        <f t="shared" si="1"/>
        <v>262</v>
      </c>
      <c r="W6" s="105">
        <f t="shared" si="1"/>
        <v>512</v>
      </c>
      <c r="X6" s="105">
        <f t="shared" si="1"/>
        <v>582</v>
      </c>
      <c r="Y6" s="302">
        <f>SUM(Y7:Y10)</f>
        <v>0</v>
      </c>
      <c r="Z6" s="250"/>
      <c r="AA6" s="250"/>
      <c r="AB6" s="250"/>
      <c r="AC6" s="250"/>
      <c r="AD6" s="250"/>
      <c r="AE6" s="250"/>
      <c r="AF6" s="250"/>
      <c r="AG6" s="250"/>
      <c r="AH6" s="250"/>
      <c r="AI6" s="250"/>
    </row>
    <row r="7" spans="1:35" s="281" customFormat="1" ht="15.75">
      <c r="A7" s="282">
        <v>1.2</v>
      </c>
      <c r="B7" s="129" t="s">
        <v>4</v>
      </c>
      <c r="C7" s="143">
        <f>SUM(D7:Y7)</f>
        <v>2727</v>
      </c>
      <c r="D7" s="283">
        <v>53</v>
      </c>
      <c r="E7" s="283">
        <v>221</v>
      </c>
      <c r="F7" s="283">
        <v>98</v>
      </c>
      <c r="G7" s="283">
        <v>297</v>
      </c>
      <c r="H7" s="283">
        <v>71</v>
      </c>
      <c r="I7" s="283">
        <v>12</v>
      </c>
      <c r="J7" s="283">
        <v>84</v>
      </c>
      <c r="K7" s="283">
        <v>36</v>
      </c>
      <c r="L7" s="283">
        <v>94</v>
      </c>
      <c r="M7" s="283">
        <v>114</v>
      </c>
      <c r="N7" s="283">
        <v>16</v>
      </c>
      <c r="O7" s="283">
        <v>68</v>
      </c>
      <c r="P7" s="283">
        <v>66</v>
      </c>
      <c r="Q7" s="283">
        <v>173</v>
      </c>
      <c r="R7" s="283">
        <v>117</v>
      </c>
      <c r="S7" s="283">
        <v>228</v>
      </c>
      <c r="T7" s="283">
        <v>116</v>
      </c>
      <c r="U7" s="283">
        <v>53</v>
      </c>
      <c r="V7" s="283">
        <v>158</v>
      </c>
      <c r="W7" s="283">
        <v>197</v>
      </c>
      <c r="X7" s="283">
        <v>455</v>
      </c>
      <c r="Y7" s="283">
        <v>0</v>
      </c>
      <c r="Z7" s="250"/>
      <c r="AA7" s="250"/>
      <c r="AB7" s="250"/>
      <c r="AC7" s="250"/>
      <c r="AD7" s="250"/>
      <c r="AE7" s="250"/>
      <c r="AF7" s="250"/>
      <c r="AG7" s="250"/>
      <c r="AH7" s="250"/>
      <c r="AI7" s="250"/>
    </row>
    <row r="8" spans="1:35" s="281" customFormat="1" ht="15.75">
      <c r="A8" s="282">
        <v>1.3</v>
      </c>
      <c r="B8" s="64" t="s">
        <v>5</v>
      </c>
      <c r="C8" s="143">
        <f>SUM(D8:Y8)</f>
        <v>2092</v>
      </c>
      <c r="D8" s="283">
        <v>46</v>
      </c>
      <c r="E8" s="283">
        <v>146</v>
      </c>
      <c r="F8" s="283">
        <v>77</v>
      </c>
      <c r="G8" s="283">
        <v>245</v>
      </c>
      <c r="H8" s="283">
        <v>75</v>
      </c>
      <c r="I8" s="283">
        <v>22</v>
      </c>
      <c r="J8" s="283">
        <v>101</v>
      </c>
      <c r="K8" s="283">
        <v>37</v>
      </c>
      <c r="L8" s="283">
        <v>122</v>
      </c>
      <c r="M8" s="283">
        <v>93</v>
      </c>
      <c r="N8" s="283">
        <v>0</v>
      </c>
      <c r="O8" s="283">
        <v>76</v>
      </c>
      <c r="P8" s="283">
        <v>70</v>
      </c>
      <c r="Q8" s="283">
        <v>123</v>
      </c>
      <c r="R8" s="283">
        <v>84</v>
      </c>
      <c r="S8" s="283">
        <v>179</v>
      </c>
      <c r="T8" s="283">
        <v>137</v>
      </c>
      <c r="U8" s="283">
        <v>70</v>
      </c>
      <c r="V8" s="283">
        <v>80</v>
      </c>
      <c r="W8" s="283">
        <v>182</v>
      </c>
      <c r="X8" s="283">
        <v>127</v>
      </c>
      <c r="Y8" s="283">
        <v>0</v>
      </c>
      <c r="Z8" s="250"/>
      <c r="AA8" s="250"/>
      <c r="AB8" s="250"/>
      <c r="AC8" s="250"/>
      <c r="AD8" s="250"/>
      <c r="AE8" s="250"/>
      <c r="AF8" s="250"/>
      <c r="AG8" s="250"/>
      <c r="AH8" s="250"/>
      <c r="AI8" s="250"/>
    </row>
    <row r="9" spans="1:35" s="281" customFormat="1" ht="15.75">
      <c r="A9" s="282">
        <v>1.4</v>
      </c>
      <c r="B9" s="64" t="s">
        <v>6</v>
      </c>
      <c r="C9" s="143">
        <f>SUM(D9:Y9)</f>
        <v>1219</v>
      </c>
      <c r="D9" s="283">
        <v>36</v>
      </c>
      <c r="E9" s="283">
        <v>157</v>
      </c>
      <c r="F9" s="283">
        <v>61</v>
      </c>
      <c r="G9" s="283">
        <v>92</v>
      </c>
      <c r="H9" s="283">
        <v>46</v>
      </c>
      <c r="I9" s="283">
        <v>0</v>
      </c>
      <c r="J9" s="283">
        <v>56</v>
      </c>
      <c r="K9" s="283">
        <v>31</v>
      </c>
      <c r="L9" s="283">
        <v>110</v>
      </c>
      <c r="M9" s="283">
        <v>27</v>
      </c>
      <c r="N9" s="283">
        <v>0</v>
      </c>
      <c r="O9" s="283">
        <v>62</v>
      </c>
      <c r="P9" s="283">
        <v>48</v>
      </c>
      <c r="Q9" s="283">
        <v>65</v>
      </c>
      <c r="R9" s="283">
        <v>90</v>
      </c>
      <c r="S9" s="283">
        <v>146</v>
      </c>
      <c r="T9" s="283">
        <v>40</v>
      </c>
      <c r="U9" s="283">
        <v>15</v>
      </c>
      <c r="V9" s="283">
        <v>24</v>
      </c>
      <c r="W9" s="283">
        <v>113</v>
      </c>
      <c r="X9" s="283">
        <v>0</v>
      </c>
      <c r="Y9" s="283">
        <v>0</v>
      </c>
      <c r="Z9" s="250"/>
      <c r="AA9" s="250"/>
      <c r="AB9" s="250"/>
      <c r="AC9" s="250"/>
      <c r="AD9" s="250"/>
      <c r="AE9" s="250"/>
      <c r="AF9" s="250"/>
      <c r="AG9" s="250"/>
      <c r="AH9" s="250"/>
      <c r="AI9" s="250"/>
    </row>
    <row r="10" spans="1:35" s="281" customFormat="1" ht="16.5" thickBot="1">
      <c r="A10" s="282">
        <v>1.5</v>
      </c>
      <c r="B10" s="64" t="s">
        <v>7</v>
      </c>
      <c r="C10" s="143">
        <f>SUM(D10:Y10)</f>
        <v>1856</v>
      </c>
      <c r="D10" s="283">
        <v>15</v>
      </c>
      <c r="E10" s="283">
        <v>259</v>
      </c>
      <c r="F10" s="283">
        <v>165</v>
      </c>
      <c r="G10" s="283">
        <v>0</v>
      </c>
      <c r="H10" s="283">
        <v>276</v>
      </c>
      <c r="I10" s="283">
        <v>0</v>
      </c>
      <c r="J10" s="283">
        <v>162</v>
      </c>
      <c r="K10" s="283">
        <v>96</v>
      </c>
      <c r="L10" s="283">
        <v>139</v>
      </c>
      <c r="M10" s="283">
        <v>0</v>
      </c>
      <c r="N10" s="283">
        <v>0</v>
      </c>
      <c r="O10" s="283">
        <v>52</v>
      </c>
      <c r="P10" s="283">
        <v>156</v>
      </c>
      <c r="Q10" s="283">
        <v>124</v>
      </c>
      <c r="R10" s="283">
        <v>243</v>
      </c>
      <c r="S10" s="283">
        <v>76</v>
      </c>
      <c r="T10" s="283">
        <v>73</v>
      </c>
      <c r="U10" s="283">
        <v>0</v>
      </c>
      <c r="V10" s="283">
        <v>0</v>
      </c>
      <c r="W10" s="283">
        <v>20</v>
      </c>
      <c r="X10" s="283">
        <v>0</v>
      </c>
      <c r="Y10" s="283">
        <v>0</v>
      </c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</row>
    <row r="11" spans="1:25" ht="17.25" thickBot="1">
      <c r="A11" s="16">
        <v>2</v>
      </c>
      <c r="B11" s="34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 t="s">
        <v>140</v>
      </c>
      <c r="R11" s="20"/>
      <c r="S11" s="20"/>
      <c r="T11" s="20"/>
      <c r="U11" s="20"/>
      <c r="V11" s="20"/>
      <c r="W11" s="20"/>
      <c r="X11" s="20"/>
      <c r="Y11" s="20"/>
    </row>
    <row r="12" spans="1:35" s="281" customFormat="1" ht="16.5">
      <c r="A12" s="280">
        <v>2.1</v>
      </c>
      <c r="B12" s="227" t="s">
        <v>10</v>
      </c>
      <c r="C12" s="284">
        <f>SUM(D12:Y12)</f>
        <v>7894</v>
      </c>
      <c r="D12" s="105">
        <f>D6</f>
        <v>150</v>
      </c>
      <c r="E12" s="105">
        <f aca="true" t="shared" si="2" ref="E12:X12">E6</f>
        <v>783</v>
      </c>
      <c r="F12" s="105">
        <f t="shared" si="2"/>
        <v>401</v>
      </c>
      <c r="G12" s="105">
        <f t="shared" si="2"/>
        <v>634</v>
      </c>
      <c r="H12" s="105">
        <f t="shared" si="2"/>
        <v>468</v>
      </c>
      <c r="I12" s="105">
        <f t="shared" si="2"/>
        <v>34</v>
      </c>
      <c r="J12" s="105">
        <f t="shared" si="2"/>
        <v>403</v>
      </c>
      <c r="K12" s="105">
        <f t="shared" si="2"/>
        <v>200</v>
      </c>
      <c r="L12" s="105">
        <f t="shared" si="2"/>
        <v>465</v>
      </c>
      <c r="M12" s="105">
        <f t="shared" si="2"/>
        <v>234</v>
      </c>
      <c r="N12" s="105">
        <f t="shared" si="2"/>
        <v>16</v>
      </c>
      <c r="O12" s="105">
        <f t="shared" si="2"/>
        <v>258</v>
      </c>
      <c r="P12" s="105">
        <f t="shared" si="2"/>
        <v>340</v>
      </c>
      <c r="Q12" s="105">
        <f t="shared" si="2"/>
        <v>485</v>
      </c>
      <c r="R12" s="105">
        <f t="shared" si="2"/>
        <v>534</v>
      </c>
      <c r="S12" s="105">
        <f t="shared" si="2"/>
        <v>629</v>
      </c>
      <c r="T12" s="105">
        <f t="shared" si="2"/>
        <v>366</v>
      </c>
      <c r="U12" s="105">
        <f t="shared" si="2"/>
        <v>138</v>
      </c>
      <c r="V12" s="105">
        <f t="shared" si="2"/>
        <v>262</v>
      </c>
      <c r="W12" s="105">
        <f t="shared" si="2"/>
        <v>512</v>
      </c>
      <c r="X12" s="105">
        <f t="shared" si="2"/>
        <v>582</v>
      </c>
      <c r="Y12" s="105">
        <f>Y6</f>
        <v>0</v>
      </c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</row>
    <row r="13" spans="1:35" s="281" customFormat="1" ht="16.5">
      <c r="A13" s="282">
        <v>2.2</v>
      </c>
      <c r="B13" s="64" t="s">
        <v>12</v>
      </c>
      <c r="C13" s="284">
        <f>SUM(D13:Y13)</f>
        <v>99525363</v>
      </c>
      <c r="D13" s="372">
        <v>2153695</v>
      </c>
      <c r="E13" s="372">
        <v>9285645</v>
      </c>
      <c r="F13" s="372">
        <v>3938187</v>
      </c>
      <c r="G13" s="372">
        <v>6609841</v>
      </c>
      <c r="H13" s="372">
        <v>6256670</v>
      </c>
      <c r="I13" s="372">
        <v>323019</v>
      </c>
      <c r="J13" s="372">
        <v>4936214</v>
      </c>
      <c r="K13" s="372">
        <v>2686906</v>
      </c>
      <c r="L13" s="372">
        <v>5998165</v>
      </c>
      <c r="M13" s="372">
        <v>3418197</v>
      </c>
      <c r="N13" s="372">
        <v>89971</v>
      </c>
      <c r="O13" s="372">
        <v>3841847</v>
      </c>
      <c r="P13" s="372">
        <v>5233239</v>
      </c>
      <c r="Q13" s="372">
        <v>7303183</v>
      </c>
      <c r="R13" s="372">
        <v>7889805</v>
      </c>
      <c r="S13" s="372">
        <v>8282591</v>
      </c>
      <c r="T13" s="372">
        <v>3824764</v>
      </c>
      <c r="U13" s="372">
        <v>1746277</v>
      </c>
      <c r="V13" s="372">
        <v>3155026</v>
      </c>
      <c r="W13" s="372">
        <v>6886750</v>
      </c>
      <c r="X13" s="372">
        <v>5665371</v>
      </c>
      <c r="Y13" s="372">
        <v>0</v>
      </c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</row>
    <row r="14" spans="1:35" s="281" customFormat="1" ht="15.75">
      <c r="A14" s="282">
        <v>2.3</v>
      </c>
      <c r="B14" s="64" t="s">
        <v>13</v>
      </c>
      <c r="C14" s="143">
        <f>C13/C12</f>
        <v>12607.722700785407</v>
      </c>
      <c r="D14" s="283">
        <f>D13/D12</f>
        <v>14357.966666666667</v>
      </c>
      <c r="E14" s="283">
        <f aca="true" t="shared" si="3" ref="E14:V14">E13/E12</f>
        <v>11859.061302681992</v>
      </c>
      <c r="F14" s="283">
        <f t="shared" si="3"/>
        <v>9820.915211970076</v>
      </c>
      <c r="G14" s="283">
        <f t="shared" si="3"/>
        <v>10425.616719242902</v>
      </c>
      <c r="H14" s="283">
        <f t="shared" si="3"/>
        <v>13368.952991452992</v>
      </c>
      <c r="I14" s="283">
        <f>I13/I12</f>
        <v>9500.558823529413</v>
      </c>
      <c r="J14" s="283">
        <f t="shared" si="3"/>
        <v>12248.669975186103</v>
      </c>
      <c r="K14" s="283">
        <f t="shared" si="3"/>
        <v>13434.53</v>
      </c>
      <c r="L14" s="283">
        <f t="shared" si="3"/>
        <v>12899.279569892473</v>
      </c>
      <c r="M14" s="283">
        <f>M13/M12</f>
        <v>14607.679487179486</v>
      </c>
      <c r="N14" s="283">
        <f>N13/N12</f>
        <v>5623.1875</v>
      </c>
      <c r="O14" s="283">
        <f t="shared" si="3"/>
        <v>14890.87984496124</v>
      </c>
      <c r="P14" s="283">
        <f t="shared" si="3"/>
        <v>15391.879411764707</v>
      </c>
      <c r="Q14" s="283">
        <f t="shared" si="3"/>
        <v>15058.109278350516</v>
      </c>
      <c r="R14" s="283">
        <f t="shared" si="3"/>
        <v>14774.91573033708</v>
      </c>
      <c r="S14" s="283">
        <f t="shared" si="3"/>
        <v>13167.871224165341</v>
      </c>
      <c r="T14" s="283">
        <f t="shared" si="3"/>
        <v>10450.174863387978</v>
      </c>
      <c r="U14" s="283">
        <f>U13/U12</f>
        <v>12654.18115942029</v>
      </c>
      <c r="V14" s="283">
        <f t="shared" si="3"/>
        <v>12042.08396946565</v>
      </c>
      <c r="W14" s="283">
        <f>W13/W12</f>
        <v>13450.68359375</v>
      </c>
      <c r="X14" s="283">
        <f>X13/X12</f>
        <v>9734.314432989691</v>
      </c>
      <c r="Y14" s="283">
        <v>0</v>
      </c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</row>
    <row r="15" spans="1:35" s="281" customFormat="1" ht="15.75">
      <c r="A15" s="282">
        <v>2.4</v>
      </c>
      <c r="B15" s="64" t="s">
        <v>25</v>
      </c>
      <c r="C15" s="64">
        <f>SUM(D15:Y15)</f>
        <v>21</v>
      </c>
      <c r="D15" s="62">
        <v>0</v>
      </c>
      <c r="E15" s="94">
        <v>1</v>
      </c>
      <c r="F15" s="94">
        <v>1</v>
      </c>
      <c r="G15" s="61">
        <v>1</v>
      </c>
      <c r="H15" s="61">
        <v>1</v>
      </c>
      <c r="I15" s="62">
        <v>1</v>
      </c>
      <c r="J15" s="61">
        <v>1</v>
      </c>
      <c r="K15" s="61">
        <v>1</v>
      </c>
      <c r="L15" s="364">
        <v>2</v>
      </c>
      <c r="M15" s="63">
        <v>2</v>
      </c>
      <c r="N15" s="63">
        <v>0</v>
      </c>
      <c r="O15" s="61">
        <v>0</v>
      </c>
      <c r="P15" s="61">
        <v>1</v>
      </c>
      <c r="Q15" s="61">
        <v>2</v>
      </c>
      <c r="R15" s="61">
        <v>1</v>
      </c>
      <c r="S15" s="62">
        <v>1</v>
      </c>
      <c r="T15" s="62">
        <v>1</v>
      </c>
      <c r="U15" s="62">
        <v>0</v>
      </c>
      <c r="V15" s="62">
        <v>1</v>
      </c>
      <c r="W15" s="62">
        <v>1</v>
      </c>
      <c r="X15" s="62">
        <v>1</v>
      </c>
      <c r="Y15" s="283">
        <v>1</v>
      </c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</row>
    <row r="16" spans="1:35" s="281" customFormat="1" ht="15.75">
      <c r="A16" s="282">
        <v>2.5</v>
      </c>
      <c r="B16" s="64" t="s">
        <v>26</v>
      </c>
      <c r="C16" s="143">
        <f>C12/C15</f>
        <v>375.9047619047619</v>
      </c>
      <c r="D16" s="283">
        <f>_xlfn.IFERROR(D12/D15,0)</f>
        <v>0</v>
      </c>
      <c r="E16" s="283">
        <f aca="true" t="shared" si="4" ref="E16:V16">E12/E15</f>
        <v>783</v>
      </c>
      <c r="F16" s="283">
        <f>F12/F15</f>
        <v>401</v>
      </c>
      <c r="G16" s="283">
        <f t="shared" si="4"/>
        <v>634</v>
      </c>
      <c r="H16" s="283">
        <f t="shared" si="4"/>
        <v>468</v>
      </c>
      <c r="I16" s="283">
        <f>I12/I15</f>
        <v>34</v>
      </c>
      <c r="J16" s="283">
        <f t="shared" si="4"/>
        <v>403</v>
      </c>
      <c r="K16" s="283">
        <f t="shared" si="4"/>
        <v>200</v>
      </c>
      <c r="L16" s="283">
        <f t="shared" si="4"/>
        <v>232.5</v>
      </c>
      <c r="M16" s="283">
        <f>M12/M15</f>
        <v>117</v>
      </c>
      <c r="N16" s="283">
        <f>_xlfn.IFERROR(N12/N15,0)</f>
        <v>0</v>
      </c>
      <c r="O16" s="283">
        <f>_xlfn.IFERROR(O12/O15,0)</f>
        <v>0</v>
      </c>
      <c r="P16" s="283">
        <f t="shared" si="4"/>
        <v>340</v>
      </c>
      <c r="Q16" s="283">
        <f t="shared" si="4"/>
        <v>242.5</v>
      </c>
      <c r="R16" s="283">
        <f t="shared" si="4"/>
        <v>534</v>
      </c>
      <c r="S16" s="283">
        <f t="shared" si="4"/>
        <v>629</v>
      </c>
      <c r="T16" s="283">
        <f t="shared" si="4"/>
        <v>366</v>
      </c>
      <c r="U16" s="283">
        <v>0</v>
      </c>
      <c r="V16" s="283">
        <f t="shared" si="4"/>
        <v>262</v>
      </c>
      <c r="W16" s="283">
        <f>W12/W15</f>
        <v>512</v>
      </c>
      <c r="X16" s="283">
        <f>X12/X15</f>
        <v>582</v>
      </c>
      <c r="Y16" s="283">
        <f>_xlfn.IFERROR(Y12/Y15,0)</f>
        <v>0</v>
      </c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</row>
    <row r="17" spans="1:35" s="281" customFormat="1" ht="16.5" thickBot="1">
      <c r="A17" s="282">
        <v>2.6</v>
      </c>
      <c r="B17" s="241" t="s">
        <v>27</v>
      </c>
      <c r="C17" s="143">
        <f aca="true" t="shared" si="5" ref="C17:V17">C13/C15</f>
        <v>4739303</v>
      </c>
      <c r="D17" s="283">
        <f>_xlfn.IFERROR(D13/D15,0)</f>
        <v>0</v>
      </c>
      <c r="E17" s="283">
        <f t="shared" si="5"/>
        <v>9285645</v>
      </c>
      <c r="F17" s="283">
        <f>F13/F15</f>
        <v>3938187</v>
      </c>
      <c r="G17" s="283">
        <f t="shared" si="5"/>
        <v>6609841</v>
      </c>
      <c r="H17" s="283">
        <f t="shared" si="5"/>
        <v>6256670</v>
      </c>
      <c r="I17" s="283">
        <f>I13/I15</f>
        <v>323019</v>
      </c>
      <c r="J17" s="283">
        <f t="shared" si="5"/>
        <v>4936214</v>
      </c>
      <c r="K17" s="283">
        <f t="shared" si="5"/>
        <v>2686906</v>
      </c>
      <c r="L17" s="283">
        <f t="shared" si="5"/>
        <v>2999082.5</v>
      </c>
      <c r="M17" s="283">
        <f>M13/M15</f>
        <v>1709098.5</v>
      </c>
      <c r="N17" s="283">
        <f>_xlfn.IFERROR(N13/N15,0)</f>
        <v>0</v>
      </c>
      <c r="O17" s="283">
        <f>_xlfn.IFERROR(O13/O15,0)</f>
        <v>0</v>
      </c>
      <c r="P17" s="283">
        <f t="shared" si="5"/>
        <v>5233239</v>
      </c>
      <c r="Q17" s="283">
        <f t="shared" si="5"/>
        <v>3651591.5</v>
      </c>
      <c r="R17" s="283">
        <f t="shared" si="5"/>
        <v>7889805</v>
      </c>
      <c r="S17" s="283">
        <f t="shared" si="5"/>
        <v>8282591</v>
      </c>
      <c r="T17" s="283">
        <f t="shared" si="5"/>
        <v>3824764</v>
      </c>
      <c r="U17" s="283">
        <v>0</v>
      </c>
      <c r="V17" s="283">
        <f t="shared" si="5"/>
        <v>3155026</v>
      </c>
      <c r="W17" s="283">
        <f>W13/W15</f>
        <v>6886750</v>
      </c>
      <c r="X17" s="283">
        <f>X13/X15</f>
        <v>5665371</v>
      </c>
      <c r="Y17" s="283">
        <f>_xlfn.IFERROR(Y13/Y15,0)</f>
        <v>0</v>
      </c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</row>
    <row r="18" spans="1:25" ht="17.25" thickBot="1">
      <c r="A18" s="16">
        <v>3</v>
      </c>
      <c r="B18" s="34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35" s="281" customFormat="1" ht="16.5">
      <c r="A19" s="282">
        <v>3.1</v>
      </c>
      <c r="B19" s="123" t="s">
        <v>18</v>
      </c>
      <c r="C19" s="406">
        <f>SUM(D19:Y19)</f>
        <v>484</v>
      </c>
      <c r="D19" s="372">
        <v>14</v>
      </c>
      <c r="E19" s="372">
        <v>51</v>
      </c>
      <c r="F19" s="372">
        <v>0</v>
      </c>
      <c r="G19" s="372">
        <v>0</v>
      </c>
      <c r="H19" s="372">
        <v>44</v>
      </c>
      <c r="I19" s="372">
        <v>0</v>
      </c>
      <c r="J19" s="372">
        <v>16</v>
      </c>
      <c r="K19" s="372">
        <v>12</v>
      </c>
      <c r="L19" s="372">
        <v>26</v>
      </c>
      <c r="M19" s="372">
        <v>0</v>
      </c>
      <c r="N19" s="372">
        <v>0</v>
      </c>
      <c r="O19" s="372">
        <v>20</v>
      </c>
      <c r="P19" s="372">
        <v>0</v>
      </c>
      <c r="Q19" s="372">
        <v>20</v>
      </c>
      <c r="R19" s="372">
        <v>27</v>
      </c>
      <c r="S19" s="372">
        <v>80</v>
      </c>
      <c r="T19" s="372">
        <v>6</v>
      </c>
      <c r="U19" s="372">
        <v>11</v>
      </c>
      <c r="V19" s="372">
        <v>25</v>
      </c>
      <c r="W19" s="372">
        <v>64</v>
      </c>
      <c r="X19" s="372">
        <v>68</v>
      </c>
      <c r="Y19" s="372">
        <v>0</v>
      </c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</row>
    <row r="20" spans="1:35" s="281" customFormat="1" ht="16.5">
      <c r="A20" s="282">
        <v>3.2</v>
      </c>
      <c r="B20" s="64" t="s">
        <v>19</v>
      </c>
      <c r="C20" s="285">
        <f>SUM(D20:Y20)</f>
        <v>10000000</v>
      </c>
      <c r="D20" s="372">
        <v>291000</v>
      </c>
      <c r="E20" s="372">
        <v>1020000</v>
      </c>
      <c r="F20" s="372">
        <v>0</v>
      </c>
      <c r="G20" s="372">
        <v>0</v>
      </c>
      <c r="H20" s="372">
        <v>905000</v>
      </c>
      <c r="I20" s="372">
        <v>0</v>
      </c>
      <c r="J20" s="372">
        <v>345000</v>
      </c>
      <c r="K20" s="372">
        <v>260000</v>
      </c>
      <c r="L20" s="372">
        <v>630000</v>
      </c>
      <c r="M20" s="372">
        <v>0</v>
      </c>
      <c r="N20" s="372">
        <v>0</v>
      </c>
      <c r="O20" s="372">
        <v>490000</v>
      </c>
      <c r="P20" s="372">
        <v>0</v>
      </c>
      <c r="Q20" s="372">
        <v>505000</v>
      </c>
      <c r="R20" s="372">
        <v>700000</v>
      </c>
      <c r="S20" s="372">
        <v>1642000</v>
      </c>
      <c r="T20" s="372">
        <v>57000</v>
      </c>
      <c r="U20" s="372">
        <v>292000</v>
      </c>
      <c r="V20" s="372">
        <v>605000</v>
      </c>
      <c r="W20" s="372">
        <v>1251000</v>
      </c>
      <c r="X20" s="372">
        <v>1007000</v>
      </c>
      <c r="Y20" s="372">
        <v>0</v>
      </c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</row>
    <row r="21" spans="1:35" s="281" customFormat="1" ht="15.75">
      <c r="A21" s="282">
        <v>3.3</v>
      </c>
      <c r="B21" s="64" t="s">
        <v>20</v>
      </c>
      <c r="C21" s="64">
        <f>SUM(D21:Y21)</f>
        <v>11222177</v>
      </c>
      <c r="D21" s="64">
        <f>D22+D41</f>
        <v>284830</v>
      </c>
      <c r="E21" s="64">
        <f aca="true" t="shared" si="6" ref="E21:X21">E22+E41</f>
        <v>1168355</v>
      </c>
      <c r="F21" s="64">
        <f t="shared" si="6"/>
        <v>527219</v>
      </c>
      <c r="G21" s="64">
        <f t="shared" si="6"/>
        <v>699826</v>
      </c>
      <c r="H21" s="64">
        <f t="shared" si="6"/>
        <v>670334</v>
      </c>
      <c r="I21" s="64">
        <f t="shared" si="6"/>
        <v>325949</v>
      </c>
      <c r="J21" s="64">
        <f t="shared" si="6"/>
        <v>759316</v>
      </c>
      <c r="K21" s="64">
        <f t="shared" si="6"/>
        <v>273724</v>
      </c>
      <c r="L21" s="64">
        <f t="shared" si="6"/>
        <v>696656</v>
      </c>
      <c r="M21" s="64">
        <f t="shared" si="6"/>
        <v>443697</v>
      </c>
      <c r="N21" s="64">
        <f t="shared" si="6"/>
        <v>28114</v>
      </c>
      <c r="O21" s="64">
        <f t="shared" si="6"/>
        <v>391500</v>
      </c>
      <c r="P21" s="64">
        <f t="shared" si="6"/>
        <v>632086</v>
      </c>
      <c r="Q21" s="64">
        <f t="shared" si="6"/>
        <v>785786</v>
      </c>
      <c r="R21" s="64">
        <f t="shared" si="6"/>
        <v>992351</v>
      </c>
      <c r="S21" s="64">
        <f t="shared" si="6"/>
        <v>635423</v>
      </c>
      <c r="T21" s="64">
        <f t="shared" si="6"/>
        <v>432503</v>
      </c>
      <c r="U21" s="64">
        <f t="shared" si="6"/>
        <v>151154</v>
      </c>
      <c r="V21" s="64">
        <f t="shared" si="6"/>
        <v>312462</v>
      </c>
      <c r="W21" s="64">
        <f t="shared" si="6"/>
        <v>561663</v>
      </c>
      <c r="X21" s="64">
        <f t="shared" si="6"/>
        <v>449229</v>
      </c>
      <c r="Y21" s="64">
        <f>Y22+Y41</f>
        <v>0</v>
      </c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</row>
    <row r="22" spans="1:35" s="281" customFormat="1" ht="15.75">
      <c r="A22" s="282">
        <v>3.4</v>
      </c>
      <c r="B22" s="64" t="s">
        <v>21</v>
      </c>
      <c r="C22" s="64">
        <f>SUM(D22:Y22)</f>
        <v>10296813</v>
      </c>
      <c r="D22" s="195">
        <v>159962</v>
      </c>
      <c r="E22" s="195">
        <v>1168355</v>
      </c>
      <c r="F22" s="195">
        <v>527219</v>
      </c>
      <c r="G22" s="195">
        <v>633816</v>
      </c>
      <c r="H22" s="195">
        <v>670334</v>
      </c>
      <c r="I22" s="195">
        <v>2930</v>
      </c>
      <c r="J22" s="195">
        <v>541081</v>
      </c>
      <c r="K22" s="195">
        <v>211979</v>
      </c>
      <c r="L22" s="195">
        <v>694964</v>
      </c>
      <c r="M22" s="195">
        <v>349228</v>
      </c>
      <c r="N22" s="195">
        <v>28114</v>
      </c>
      <c r="O22" s="195">
        <v>381312</v>
      </c>
      <c r="P22" s="195">
        <v>632086</v>
      </c>
      <c r="Q22" s="195">
        <v>772817</v>
      </c>
      <c r="R22" s="195">
        <v>990511</v>
      </c>
      <c r="S22" s="195">
        <v>635423</v>
      </c>
      <c r="T22" s="195">
        <v>432503</v>
      </c>
      <c r="U22" s="195">
        <v>149673</v>
      </c>
      <c r="V22" s="195">
        <v>303614</v>
      </c>
      <c r="W22" s="195">
        <v>561663</v>
      </c>
      <c r="X22" s="195">
        <v>449229</v>
      </c>
      <c r="Y22" s="195">
        <v>0</v>
      </c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</row>
    <row r="23" spans="1:35" s="281" customFormat="1" ht="16.5" thickBot="1">
      <c r="A23" s="282">
        <v>3.5</v>
      </c>
      <c r="B23" s="286" t="s">
        <v>146</v>
      </c>
      <c r="C23" s="143">
        <f>SUM(D23:Y23)</f>
        <v>2024621</v>
      </c>
      <c r="D23" s="195">
        <v>37498</v>
      </c>
      <c r="E23" s="195">
        <v>208031</v>
      </c>
      <c r="F23" s="195">
        <v>90151</v>
      </c>
      <c r="G23" s="195">
        <v>130004</v>
      </c>
      <c r="H23" s="195">
        <v>115536</v>
      </c>
      <c r="I23" s="195">
        <v>0</v>
      </c>
      <c r="J23" s="195">
        <v>109819</v>
      </c>
      <c r="K23" s="195">
        <v>54421</v>
      </c>
      <c r="L23" s="195">
        <v>110626</v>
      </c>
      <c r="M23" s="195">
        <v>75189</v>
      </c>
      <c r="N23" s="195">
        <v>2606</v>
      </c>
      <c r="O23" s="195">
        <v>75798</v>
      </c>
      <c r="P23" s="195">
        <v>134348</v>
      </c>
      <c r="Q23" s="195">
        <v>161723</v>
      </c>
      <c r="R23" s="195">
        <v>172779</v>
      </c>
      <c r="S23" s="195">
        <v>130247</v>
      </c>
      <c r="T23" s="195">
        <v>84979</v>
      </c>
      <c r="U23" s="195">
        <v>29837</v>
      </c>
      <c r="V23" s="195">
        <v>62236</v>
      </c>
      <c r="W23" s="195">
        <v>139577</v>
      </c>
      <c r="X23" s="195">
        <v>99216</v>
      </c>
      <c r="Y23" s="195">
        <v>0</v>
      </c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</row>
    <row r="24" spans="1:25" ht="17.25" thickBot="1">
      <c r="A24" s="16">
        <v>4</v>
      </c>
      <c r="B24" s="287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35" s="281" customFormat="1" ht="16.5">
      <c r="A25" s="282">
        <v>4.1</v>
      </c>
      <c r="B25" s="123" t="s">
        <v>28</v>
      </c>
      <c r="C25" s="288">
        <f>(C48-C43-C44)/C13</f>
        <v>0.009991061273496686</v>
      </c>
      <c r="D25" s="294">
        <f>(D48-D43-D44)/D13</f>
        <v>0.05797849741955105</v>
      </c>
      <c r="E25" s="294">
        <f aca="true" t="shared" si="7" ref="E25:X25">(E48-E43-E44)/E13</f>
        <v>0</v>
      </c>
      <c r="F25" s="294">
        <f t="shared" si="7"/>
        <v>0</v>
      </c>
      <c r="G25" s="294">
        <f t="shared" si="7"/>
        <v>0.009806589901330456</v>
      </c>
      <c r="H25" s="294">
        <f t="shared" si="7"/>
        <v>0</v>
      </c>
      <c r="I25" s="294">
        <f t="shared" si="7"/>
        <v>1</v>
      </c>
      <c r="J25" s="294">
        <f t="shared" si="7"/>
        <v>0.04517470271750779</v>
      </c>
      <c r="K25" s="294">
        <f t="shared" si="7"/>
        <v>0.022979962827132768</v>
      </c>
      <c r="L25" s="294">
        <f t="shared" si="7"/>
        <v>0</v>
      </c>
      <c r="M25" s="294">
        <f t="shared" si="7"/>
        <v>0.04951235987861437</v>
      </c>
      <c r="N25" s="294">
        <f t="shared" si="7"/>
        <v>0</v>
      </c>
      <c r="O25" s="294">
        <f t="shared" si="7"/>
        <v>0.001736404390908852</v>
      </c>
      <c r="P25" s="294">
        <f t="shared" si="7"/>
        <v>0</v>
      </c>
      <c r="Q25" s="294">
        <f t="shared" si="7"/>
        <v>0.0028762801096453424</v>
      </c>
      <c r="R25" s="294">
        <f t="shared" si="7"/>
        <v>0</v>
      </c>
      <c r="S25" s="294">
        <f t="shared" si="7"/>
        <v>0</v>
      </c>
      <c r="T25" s="294">
        <f t="shared" si="7"/>
        <v>0</v>
      </c>
      <c r="U25" s="294">
        <f t="shared" si="7"/>
        <v>0</v>
      </c>
      <c r="V25" s="294">
        <f t="shared" si="7"/>
        <v>0</v>
      </c>
      <c r="W25" s="294">
        <f t="shared" si="7"/>
        <v>0</v>
      </c>
      <c r="X25" s="294">
        <f t="shared" si="7"/>
        <v>0</v>
      </c>
      <c r="Y25" s="294">
        <v>0</v>
      </c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</row>
    <row r="26" spans="1:35" s="281" customFormat="1" ht="17.25" thickBot="1">
      <c r="A26" s="282">
        <v>4.2</v>
      </c>
      <c r="B26" s="194" t="s">
        <v>22</v>
      </c>
      <c r="C26" s="288">
        <f>(C13-C48)/C13</f>
        <v>0.9881534920902524</v>
      </c>
      <c r="D26" s="245">
        <f aca="true" t="shared" si="8" ref="D26:X26">(D22/D21)*100</f>
        <v>56.16051679949443</v>
      </c>
      <c r="E26" s="245">
        <f t="shared" si="8"/>
        <v>100</v>
      </c>
      <c r="F26" s="245">
        <f t="shared" si="8"/>
        <v>100</v>
      </c>
      <c r="G26" s="245">
        <f t="shared" si="8"/>
        <v>90.56765538862517</v>
      </c>
      <c r="H26" s="245">
        <f t="shared" si="8"/>
        <v>100</v>
      </c>
      <c r="I26" s="245">
        <f t="shared" si="8"/>
        <v>0.8989136337279758</v>
      </c>
      <c r="J26" s="245">
        <f t="shared" si="8"/>
        <v>71.25900152242282</v>
      </c>
      <c r="K26" s="245">
        <f t="shared" si="8"/>
        <v>77.44260642106647</v>
      </c>
      <c r="L26" s="245">
        <f t="shared" si="8"/>
        <v>99.75712546794975</v>
      </c>
      <c r="M26" s="245">
        <f t="shared" si="8"/>
        <v>78.70866830291843</v>
      </c>
      <c r="N26" s="245">
        <f t="shared" si="8"/>
        <v>100</v>
      </c>
      <c r="O26" s="245">
        <f t="shared" si="8"/>
        <v>97.39770114942529</v>
      </c>
      <c r="P26" s="245">
        <f t="shared" si="8"/>
        <v>100</v>
      </c>
      <c r="Q26" s="245">
        <f t="shared" si="8"/>
        <v>98.34955064101422</v>
      </c>
      <c r="R26" s="245">
        <f t="shared" si="8"/>
        <v>99.81458173569634</v>
      </c>
      <c r="S26" s="245">
        <f t="shared" si="8"/>
        <v>100</v>
      </c>
      <c r="T26" s="245">
        <f t="shared" si="8"/>
        <v>100</v>
      </c>
      <c r="U26" s="245">
        <f t="shared" si="8"/>
        <v>99.02020455958824</v>
      </c>
      <c r="V26" s="245">
        <f t="shared" si="8"/>
        <v>97.16829566475283</v>
      </c>
      <c r="W26" s="245">
        <f t="shared" si="8"/>
        <v>100</v>
      </c>
      <c r="X26" s="245">
        <f t="shared" si="8"/>
        <v>100</v>
      </c>
      <c r="Y26" s="245">
        <v>100</v>
      </c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</row>
    <row r="27" spans="1:25" ht="17.25" thickBot="1">
      <c r="A27" s="16">
        <v>5</v>
      </c>
      <c r="B27" s="100" t="s">
        <v>39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ht="17.25" thickBot="1">
      <c r="A28" s="289" t="s">
        <v>41</v>
      </c>
      <c r="B28" s="303" t="s">
        <v>36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35" s="281" customFormat="1" ht="15.75">
      <c r="A29" s="290" t="s">
        <v>50</v>
      </c>
      <c r="B29" s="127" t="s">
        <v>14</v>
      </c>
      <c r="C29" s="143">
        <f>SUM(D29:Y29)</f>
        <v>16</v>
      </c>
      <c r="D29" s="283">
        <v>0</v>
      </c>
      <c r="E29" s="283">
        <v>0</v>
      </c>
      <c r="F29" s="283">
        <v>0</v>
      </c>
      <c r="G29" s="283">
        <v>5</v>
      </c>
      <c r="H29" s="283">
        <v>0</v>
      </c>
      <c r="I29" s="283">
        <v>0</v>
      </c>
      <c r="J29" s="283">
        <v>0</v>
      </c>
      <c r="K29" s="283">
        <v>0</v>
      </c>
      <c r="L29" s="283">
        <v>1</v>
      </c>
      <c r="M29" s="283">
        <v>0</v>
      </c>
      <c r="N29" s="283">
        <v>0</v>
      </c>
      <c r="O29" s="283">
        <v>2</v>
      </c>
      <c r="P29" s="283">
        <v>0</v>
      </c>
      <c r="Q29" s="283">
        <v>0</v>
      </c>
      <c r="R29" s="283">
        <v>0</v>
      </c>
      <c r="S29" s="283">
        <v>0</v>
      </c>
      <c r="T29" s="283">
        <v>0</v>
      </c>
      <c r="U29" s="283">
        <v>1</v>
      </c>
      <c r="V29" s="283">
        <v>7</v>
      </c>
      <c r="W29" s="283">
        <v>0</v>
      </c>
      <c r="X29" s="283">
        <v>0</v>
      </c>
      <c r="Y29" s="283">
        <v>0</v>
      </c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</row>
    <row r="30" spans="1:35" s="281" customFormat="1" ht="15.75">
      <c r="A30" s="290" t="s">
        <v>51</v>
      </c>
      <c r="B30" s="60" t="s">
        <v>15</v>
      </c>
      <c r="C30" s="143">
        <f>SUM(D30:Y30)</f>
        <v>4</v>
      </c>
      <c r="D30" s="283">
        <v>0</v>
      </c>
      <c r="E30" s="283">
        <v>0</v>
      </c>
      <c r="F30" s="283">
        <v>0</v>
      </c>
      <c r="G30" s="283">
        <v>2</v>
      </c>
      <c r="H30" s="283">
        <v>0</v>
      </c>
      <c r="I30" s="283">
        <v>0</v>
      </c>
      <c r="J30" s="283">
        <v>1</v>
      </c>
      <c r="K30" s="283">
        <v>0</v>
      </c>
      <c r="L30" s="283">
        <v>0</v>
      </c>
      <c r="M30" s="283"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1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</row>
    <row r="31" spans="1:35" s="281" customFormat="1" ht="15.75">
      <c r="A31" s="290" t="s">
        <v>52</v>
      </c>
      <c r="B31" s="60" t="s">
        <v>16</v>
      </c>
      <c r="C31" s="143">
        <f>SUM(D31:Y31)</f>
        <v>9</v>
      </c>
      <c r="D31" s="283">
        <v>0</v>
      </c>
      <c r="E31" s="283">
        <v>0</v>
      </c>
      <c r="F31" s="283">
        <v>0</v>
      </c>
      <c r="G31" s="283">
        <v>1</v>
      </c>
      <c r="H31" s="283">
        <v>0</v>
      </c>
      <c r="I31" s="283">
        <v>0</v>
      </c>
      <c r="J31" s="283">
        <v>1</v>
      </c>
      <c r="K31" s="283">
        <v>0</v>
      </c>
      <c r="L31" s="283">
        <v>0</v>
      </c>
      <c r="M31" s="283">
        <v>7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</row>
    <row r="32" spans="1:35" s="281" customFormat="1" ht="15.75">
      <c r="A32" s="290" t="s">
        <v>53</v>
      </c>
      <c r="B32" s="125" t="s">
        <v>144</v>
      </c>
      <c r="C32" s="143">
        <f>SUM(D32:Y32)</f>
        <v>18</v>
      </c>
      <c r="D32" s="283">
        <v>1</v>
      </c>
      <c r="E32" s="283">
        <v>0</v>
      </c>
      <c r="F32" s="283">
        <v>0</v>
      </c>
      <c r="G32" s="283">
        <v>0</v>
      </c>
      <c r="H32" s="283">
        <v>0</v>
      </c>
      <c r="I32" s="283">
        <v>8</v>
      </c>
      <c r="J32" s="283">
        <v>3</v>
      </c>
      <c r="K32" s="283">
        <v>3</v>
      </c>
      <c r="L32" s="283">
        <v>0</v>
      </c>
      <c r="M32" s="283">
        <v>0</v>
      </c>
      <c r="N32" s="283">
        <v>0</v>
      </c>
      <c r="O32" s="283">
        <v>2</v>
      </c>
      <c r="P32" s="283">
        <v>0</v>
      </c>
      <c r="Q32" s="283">
        <v>1</v>
      </c>
      <c r="R32" s="283"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</row>
    <row r="33" spans="1:35" s="281" customFormat="1" ht="15.75">
      <c r="A33" s="290" t="s">
        <v>54</v>
      </c>
      <c r="B33" s="125" t="s">
        <v>145</v>
      </c>
      <c r="C33" s="143">
        <f>SUM(D33:Y33)</f>
        <v>122</v>
      </c>
      <c r="D33" s="283">
        <v>25</v>
      </c>
      <c r="E33" s="283">
        <v>0</v>
      </c>
      <c r="F33" s="283">
        <v>0</v>
      </c>
      <c r="G33" s="283">
        <v>22</v>
      </c>
      <c r="H33" s="283">
        <v>0</v>
      </c>
      <c r="I33" s="283">
        <v>26</v>
      </c>
      <c r="J33" s="283">
        <v>27</v>
      </c>
      <c r="K33" s="283">
        <v>7</v>
      </c>
      <c r="L33" s="283">
        <v>0</v>
      </c>
      <c r="M33" s="283">
        <v>15</v>
      </c>
      <c r="N33" s="283">
        <v>0</v>
      </c>
      <c r="O33" s="283">
        <v>0</v>
      </c>
      <c r="P33" s="283">
        <v>0</v>
      </c>
      <c r="Q33" s="283">
        <v>0</v>
      </c>
      <c r="R33" s="283"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</row>
    <row r="34" spans="1:35" s="281" customFormat="1" ht="17.25" thickBot="1">
      <c r="A34" s="290" t="s">
        <v>70</v>
      </c>
      <c r="B34" s="126" t="s">
        <v>3</v>
      </c>
      <c r="C34" s="291">
        <f>SUM(C29:C33)</f>
        <v>169</v>
      </c>
      <c r="D34" s="61">
        <f>SUM(D29:D33)</f>
        <v>26</v>
      </c>
      <c r="E34" s="61">
        <f>SUM(E29:E33)</f>
        <v>0</v>
      </c>
      <c r="F34" s="61">
        <f>SUM(F29:F33)</f>
        <v>0</v>
      </c>
      <c r="G34" s="61">
        <f aca="true" t="shared" si="9" ref="G34:V34">SUM(G29:G33)</f>
        <v>30</v>
      </c>
      <c r="H34" s="61">
        <f t="shared" si="9"/>
        <v>0</v>
      </c>
      <c r="I34" s="61">
        <f>SUM(I29:I33)</f>
        <v>34</v>
      </c>
      <c r="J34" s="61">
        <f t="shared" si="9"/>
        <v>32</v>
      </c>
      <c r="K34" s="61">
        <f t="shared" si="9"/>
        <v>10</v>
      </c>
      <c r="L34" s="61">
        <f t="shared" si="9"/>
        <v>1</v>
      </c>
      <c r="M34" s="61">
        <f>SUM(M29:M33)</f>
        <v>22</v>
      </c>
      <c r="N34" s="61">
        <f>SUM(N29:N33)</f>
        <v>0</v>
      </c>
      <c r="O34" s="61">
        <f t="shared" si="9"/>
        <v>4</v>
      </c>
      <c r="P34" s="61">
        <f t="shared" si="9"/>
        <v>0</v>
      </c>
      <c r="Q34" s="61">
        <f t="shared" si="9"/>
        <v>1</v>
      </c>
      <c r="R34" s="61">
        <f t="shared" si="9"/>
        <v>1</v>
      </c>
      <c r="S34" s="61">
        <f t="shared" si="9"/>
        <v>0</v>
      </c>
      <c r="T34" s="61">
        <f t="shared" si="9"/>
        <v>0</v>
      </c>
      <c r="U34" s="61">
        <f>SUM(U29:U33)</f>
        <v>1</v>
      </c>
      <c r="V34" s="61">
        <f t="shared" si="9"/>
        <v>7</v>
      </c>
      <c r="W34" s="61">
        <f>SUM(W29:W33)</f>
        <v>0</v>
      </c>
      <c r="X34" s="61">
        <f>SUM(X29:X33)</f>
        <v>0</v>
      </c>
      <c r="Y34" s="61">
        <f>SUM(Y29:Y33)</f>
        <v>0</v>
      </c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</row>
    <row r="35" spans="1:25" ht="17.25" thickBot="1">
      <c r="A35" s="289" t="s">
        <v>42</v>
      </c>
      <c r="B35" s="39" t="s">
        <v>11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35" s="281" customFormat="1" ht="15.75">
      <c r="A36" s="290" t="s">
        <v>55</v>
      </c>
      <c r="B36" s="60" t="s">
        <v>14</v>
      </c>
      <c r="C36" s="64">
        <f>SUM(D36:Y36)</f>
        <v>21718</v>
      </c>
      <c r="D36" s="61">
        <v>0</v>
      </c>
      <c r="E36" s="61">
        <v>0</v>
      </c>
      <c r="F36" s="61">
        <v>0</v>
      </c>
      <c r="G36" s="61">
        <v>6180</v>
      </c>
      <c r="H36" s="61">
        <v>0</v>
      </c>
      <c r="I36" s="61">
        <v>0</v>
      </c>
      <c r="J36" s="61">
        <v>0</v>
      </c>
      <c r="K36" s="61">
        <v>0</v>
      </c>
      <c r="L36" s="61">
        <v>1692</v>
      </c>
      <c r="M36" s="61">
        <v>0</v>
      </c>
      <c r="N36" s="61">
        <v>0</v>
      </c>
      <c r="O36" s="61">
        <v>3517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1481</v>
      </c>
      <c r="V36" s="61">
        <v>8848</v>
      </c>
      <c r="W36" s="61">
        <v>0</v>
      </c>
      <c r="X36" s="61">
        <v>0</v>
      </c>
      <c r="Y36" s="61">
        <v>0</v>
      </c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</row>
    <row r="37" spans="1:35" s="281" customFormat="1" ht="15.75">
      <c r="A37" s="290" t="s">
        <v>56</v>
      </c>
      <c r="B37" s="60" t="s">
        <v>15</v>
      </c>
      <c r="C37" s="64">
        <f>SUM(D37:Y37)</f>
        <v>6833</v>
      </c>
      <c r="D37" s="61">
        <v>0</v>
      </c>
      <c r="E37" s="61">
        <v>0</v>
      </c>
      <c r="F37" s="61">
        <v>0</v>
      </c>
      <c r="G37" s="61">
        <v>3010</v>
      </c>
      <c r="H37" s="61">
        <v>0</v>
      </c>
      <c r="I37" s="61">
        <v>0</v>
      </c>
      <c r="J37" s="61">
        <v>1983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1840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</row>
    <row r="38" spans="1:35" s="281" customFormat="1" ht="15.75">
      <c r="A38" s="290" t="s">
        <v>57</v>
      </c>
      <c r="B38" s="60" t="s">
        <v>16</v>
      </c>
      <c r="C38" s="64">
        <f>SUM(D38:Y38)</f>
        <v>32645</v>
      </c>
      <c r="D38" s="61">
        <v>0</v>
      </c>
      <c r="E38" s="61">
        <v>0</v>
      </c>
      <c r="F38" s="61">
        <v>0</v>
      </c>
      <c r="G38" s="61">
        <v>2676</v>
      </c>
      <c r="H38" s="61">
        <v>0</v>
      </c>
      <c r="I38" s="61">
        <v>0</v>
      </c>
      <c r="J38" s="61">
        <v>3714</v>
      </c>
      <c r="K38" s="61">
        <v>0</v>
      </c>
      <c r="L38" s="61">
        <v>0</v>
      </c>
      <c r="M38" s="61">
        <v>26255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</row>
    <row r="39" spans="1:35" s="281" customFormat="1" ht="15.75">
      <c r="A39" s="290" t="s">
        <v>58</v>
      </c>
      <c r="B39" s="125" t="s">
        <v>144</v>
      </c>
      <c r="C39" s="64">
        <f>SUM(D39:Y39)</f>
        <v>59363</v>
      </c>
      <c r="D39" s="61">
        <v>2378</v>
      </c>
      <c r="E39" s="61">
        <v>0</v>
      </c>
      <c r="F39" s="61">
        <v>0</v>
      </c>
      <c r="G39" s="61">
        <v>0</v>
      </c>
      <c r="H39" s="61">
        <v>0</v>
      </c>
      <c r="I39" s="61">
        <v>24727</v>
      </c>
      <c r="J39" s="61">
        <v>4930</v>
      </c>
      <c r="K39" s="61">
        <v>7688</v>
      </c>
      <c r="L39" s="61">
        <v>0</v>
      </c>
      <c r="M39" s="61">
        <v>0</v>
      </c>
      <c r="N39" s="61">
        <v>0</v>
      </c>
      <c r="O39" s="61">
        <v>6671</v>
      </c>
      <c r="P39" s="61">
        <v>0</v>
      </c>
      <c r="Q39" s="61">
        <v>12969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</row>
    <row r="40" spans="1:35" s="281" customFormat="1" ht="15.75">
      <c r="A40" s="290" t="s">
        <v>59</v>
      </c>
      <c r="B40" s="125" t="s">
        <v>145</v>
      </c>
      <c r="C40" s="64">
        <f>SUM(D40:Y40)</f>
        <v>804805</v>
      </c>
      <c r="D40" s="61">
        <v>122490</v>
      </c>
      <c r="E40" s="61">
        <v>0</v>
      </c>
      <c r="F40" s="61">
        <v>0</v>
      </c>
      <c r="G40" s="61">
        <v>54144</v>
      </c>
      <c r="H40" s="61">
        <v>0</v>
      </c>
      <c r="I40" s="61">
        <v>298292</v>
      </c>
      <c r="J40" s="61">
        <v>207608</v>
      </c>
      <c r="K40" s="61">
        <v>54057</v>
      </c>
      <c r="L40" s="61">
        <v>0</v>
      </c>
      <c r="M40" s="61">
        <v>68214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</row>
    <row r="41" spans="1:35" s="281" customFormat="1" ht="17.25" thickBot="1">
      <c r="A41" s="290" t="s">
        <v>71</v>
      </c>
      <c r="B41" s="126" t="s">
        <v>3</v>
      </c>
      <c r="C41" s="291">
        <f>SUM(C36:C40)</f>
        <v>925364</v>
      </c>
      <c r="D41" s="61">
        <f>SUM(D36:D40)</f>
        <v>124868</v>
      </c>
      <c r="E41" s="61">
        <f>SUM(E36:E40)</f>
        <v>0</v>
      </c>
      <c r="F41" s="61">
        <f>SUM(F36:F40)</f>
        <v>0</v>
      </c>
      <c r="G41" s="61">
        <f aca="true" t="shared" si="10" ref="G41:V41">SUM(G36:G40)</f>
        <v>66010</v>
      </c>
      <c r="H41" s="61">
        <f>SUM(H36:H40)</f>
        <v>0</v>
      </c>
      <c r="I41" s="61">
        <f>SUM(I36:I40)</f>
        <v>323019</v>
      </c>
      <c r="J41" s="61">
        <f t="shared" si="10"/>
        <v>218235</v>
      </c>
      <c r="K41" s="61">
        <f t="shared" si="10"/>
        <v>61745</v>
      </c>
      <c r="L41" s="61">
        <f t="shared" si="10"/>
        <v>1692</v>
      </c>
      <c r="M41" s="61">
        <f>SUM(M36:M40)</f>
        <v>94469</v>
      </c>
      <c r="N41" s="61">
        <f>SUM(N36:N40)</f>
        <v>0</v>
      </c>
      <c r="O41" s="61">
        <f t="shared" si="10"/>
        <v>10188</v>
      </c>
      <c r="P41" s="61">
        <f t="shared" si="10"/>
        <v>0</v>
      </c>
      <c r="Q41" s="61">
        <f t="shared" si="10"/>
        <v>12969</v>
      </c>
      <c r="R41" s="61">
        <f t="shared" si="10"/>
        <v>1840</v>
      </c>
      <c r="S41" s="61">
        <f t="shared" si="10"/>
        <v>0</v>
      </c>
      <c r="T41" s="61">
        <f t="shared" si="10"/>
        <v>0</v>
      </c>
      <c r="U41" s="61">
        <f>SUM(U36:U40)</f>
        <v>1481</v>
      </c>
      <c r="V41" s="61">
        <f t="shared" si="10"/>
        <v>8848</v>
      </c>
      <c r="W41" s="61">
        <f>SUM(W36:W40)</f>
        <v>0</v>
      </c>
      <c r="X41" s="61">
        <f>SUM(X36:X40)</f>
        <v>0</v>
      </c>
      <c r="Y41" s="61">
        <f>SUM(Y36:Y40)</f>
        <v>0</v>
      </c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</row>
    <row r="42" spans="1:25" ht="17.25" thickBot="1">
      <c r="A42" s="289" t="s">
        <v>43</v>
      </c>
      <c r="B42" s="39" t="s">
        <v>29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35" s="281" customFormat="1" ht="15.75">
      <c r="A43" s="290" t="s">
        <v>60</v>
      </c>
      <c r="B43" s="60" t="s">
        <v>14</v>
      </c>
      <c r="C43" s="64">
        <f>SUM(D43:Y43)</f>
        <v>144346</v>
      </c>
      <c r="D43" s="61">
        <v>0</v>
      </c>
      <c r="E43" s="61">
        <v>0</v>
      </c>
      <c r="F43" s="61">
        <v>0</v>
      </c>
      <c r="G43" s="61">
        <v>46204</v>
      </c>
      <c r="H43" s="61">
        <v>0</v>
      </c>
      <c r="I43" s="61">
        <v>0</v>
      </c>
      <c r="J43" s="61">
        <v>0</v>
      </c>
      <c r="K43" s="61">
        <v>0</v>
      </c>
      <c r="L43" s="61">
        <v>20000</v>
      </c>
      <c r="M43" s="61">
        <v>0</v>
      </c>
      <c r="N43" s="61">
        <v>0</v>
      </c>
      <c r="O43" s="61">
        <v>14645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7658</v>
      </c>
      <c r="V43" s="61">
        <v>55839</v>
      </c>
      <c r="W43" s="61">
        <v>0</v>
      </c>
      <c r="X43" s="61">
        <v>0</v>
      </c>
      <c r="Y43" s="61">
        <v>0</v>
      </c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</row>
    <row r="44" spans="1:35" s="281" customFormat="1" ht="15.75">
      <c r="A44" s="290" t="s">
        <v>61</v>
      </c>
      <c r="B44" s="60" t="s">
        <v>15</v>
      </c>
      <c r="C44" s="64">
        <f>SUM(D44:Y44)</f>
        <v>40318</v>
      </c>
      <c r="D44" s="61">
        <v>0</v>
      </c>
      <c r="E44" s="61">
        <v>0</v>
      </c>
      <c r="F44" s="61">
        <v>0</v>
      </c>
      <c r="G44" s="61">
        <v>19010</v>
      </c>
      <c r="H44" s="61">
        <v>0</v>
      </c>
      <c r="I44" s="61">
        <v>0</v>
      </c>
      <c r="J44" s="61">
        <v>8723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12585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</row>
    <row r="45" spans="1:35" s="281" customFormat="1" ht="15.75">
      <c r="A45" s="290" t="s">
        <v>62</v>
      </c>
      <c r="B45" s="60" t="s">
        <v>16</v>
      </c>
      <c r="C45" s="64">
        <f>SUM(D45:Y45)</f>
        <v>122159</v>
      </c>
      <c r="D45" s="61">
        <v>0</v>
      </c>
      <c r="E45" s="61">
        <v>0</v>
      </c>
      <c r="F45" s="61">
        <v>0</v>
      </c>
      <c r="G45" s="61">
        <v>10676</v>
      </c>
      <c r="H45" s="61">
        <v>0</v>
      </c>
      <c r="I45" s="61">
        <v>0</v>
      </c>
      <c r="J45" s="61">
        <v>10454</v>
      </c>
      <c r="K45" s="61">
        <v>0</v>
      </c>
      <c r="L45" s="61">
        <v>0</v>
      </c>
      <c r="M45" s="61">
        <v>101029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</row>
    <row r="46" spans="1:35" s="281" customFormat="1" ht="15.75">
      <c r="A46" s="290" t="s">
        <v>63</v>
      </c>
      <c r="B46" s="125" t="s">
        <v>144</v>
      </c>
      <c r="C46" s="64">
        <f>SUM(D46:Y46)</f>
        <v>67400</v>
      </c>
      <c r="D46" s="61">
        <v>2378</v>
      </c>
      <c r="E46" s="61">
        <v>0</v>
      </c>
      <c r="F46" s="61">
        <v>0</v>
      </c>
      <c r="G46" s="61">
        <v>0</v>
      </c>
      <c r="H46" s="61">
        <v>0</v>
      </c>
      <c r="I46" s="61">
        <v>24727</v>
      </c>
      <c r="J46" s="61">
        <v>4930</v>
      </c>
      <c r="K46" s="61">
        <v>7688</v>
      </c>
      <c r="L46" s="61">
        <v>0</v>
      </c>
      <c r="M46" s="61">
        <v>0</v>
      </c>
      <c r="N46" s="61">
        <v>0</v>
      </c>
      <c r="O46" s="61">
        <v>6671</v>
      </c>
      <c r="P46" s="61">
        <v>0</v>
      </c>
      <c r="Q46" s="61">
        <v>21006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</row>
    <row r="47" spans="1:35" s="281" customFormat="1" ht="15.75">
      <c r="A47" s="290" t="s">
        <v>64</v>
      </c>
      <c r="B47" s="125" t="s">
        <v>145</v>
      </c>
      <c r="C47" s="64">
        <f>SUM(D47:Y47)</f>
        <v>804805</v>
      </c>
      <c r="D47" s="61">
        <v>122490</v>
      </c>
      <c r="E47" s="61">
        <v>0</v>
      </c>
      <c r="F47" s="61">
        <v>0</v>
      </c>
      <c r="G47" s="61">
        <v>54144</v>
      </c>
      <c r="H47" s="61">
        <v>0</v>
      </c>
      <c r="I47" s="61">
        <v>298292</v>
      </c>
      <c r="J47" s="61">
        <v>207608</v>
      </c>
      <c r="K47" s="61">
        <v>54057</v>
      </c>
      <c r="L47" s="61">
        <v>0</v>
      </c>
      <c r="M47" s="61">
        <v>68214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</row>
    <row r="48" spans="1:35" s="281" customFormat="1" ht="17.25" thickBot="1">
      <c r="A48" s="290" t="s">
        <v>72</v>
      </c>
      <c r="B48" s="126" t="s">
        <v>3</v>
      </c>
      <c r="C48" s="291">
        <f>SUM(C43:C47)</f>
        <v>1179028</v>
      </c>
      <c r="D48" s="61">
        <f>SUM(D43:D47)</f>
        <v>124868</v>
      </c>
      <c r="E48" s="61">
        <f>SUM(E43:E47)</f>
        <v>0</v>
      </c>
      <c r="F48" s="61">
        <f>SUM(F43:F47)</f>
        <v>0</v>
      </c>
      <c r="G48" s="61">
        <f aca="true" t="shared" si="11" ref="G48:V48">SUM(G43:G47)</f>
        <v>130034</v>
      </c>
      <c r="H48" s="61">
        <f t="shared" si="11"/>
        <v>0</v>
      </c>
      <c r="I48" s="61">
        <f>SUM(I43:I47)</f>
        <v>323019</v>
      </c>
      <c r="J48" s="61">
        <f t="shared" si="11"/>
        <v>231715</v>
      </c>
      <c r="K48" s="61">
        <f t="shared" si="11"/>
        <v>61745</v>
      </c>
      <c r="L48" s="61">
        <f t="shared" si="11"/>
        <v>20000</v>
      </c>
      <c r="M48" s="61">
        <f>SUM(M43:M47)</f>
        <v>169243</v>
      </c>
      <c r="N48" s="61">
        <f>SUM(N43:N47)</f>
        <v>0</v>
      </c>
      <c r="O48" s="61">
        <f t="shared" si="11"/>
        <v>21316</v>
      </c>
      <c r="P48" s="61">
        <f t="shared" si="11"/>
        <v>0</v>
      </c>
      <c r="Q48" s="61">
        <f t="shared" si="11"/>
        <v>21006</v>
      </c>
      <c r="R48" s="61">
        <f t="shared" si="11"/>
        <v>12585</v>
      </c>
      <c r="S48" s="61">
        <f t="shared" si="11"/>
        <v>0</v>
      </c>
      <c r="T48" s="61">
        <f t="shared" si="11"/>
        <v>0</v>
      </c>
      <c r="U48" s="61">
        <f>SUM(U43:U47)</f>
        <v>7658</v>
      </c>
      <c r="V48" s="61">
        <f t="shared" si="11"/>
        <v>55839</v>
      </c>
      <c r="W48" s="61">
        <f>SUM(W43:W47)</f>
        <v>0</v>
      </c>
      <c r="X48" s="61">
        <f>SUM(X43:X47)</f>
        <v>0</v>
      </c>
      <c r="Y48" s="61">
        <f>SUM(Y43:Y47)</f>
        <v>0</v>
      </c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</row>
    <row r="49" spans="1:25" ht="17.25" thickBot="1">
      <c r="A49" s="289" t="s">
        <v>44</v>
      </c>
      <c r="B49" s="39" t="s">
        <v>30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35" s="281" customFormat="1" ht="15.75">
      <c r="A50" s="290" t="s">
        <v>65</v>
      </c>
      <c r="B50" s="60" t="s">
        <v>14</v>
      </c>
      <c r="C50" s="292">
        <f aca="true" t="shared" si="12" ref="C50:D54">C43/C$13%</f>
        <v>0.14503438686277387</v>
      </c>
      <c r="D50" s="292">
        <f t="shared" si="12"/>
        <v>0</v>
      </c>
      <c r="E50" s="292">
        <f aca="true" t="shared" si="13" ref="E50:X50">E43/E$13%</f>
        <v>0</v>
      </c>
      <c r="F50" s="292">
        <f t="shared" si="13"/>
        <v>0</v>
      </c>
      <c r="G50" s="292">
        <f t="shared" si="13"/>
        <v>0.6990183273697506</v>
      </c>
      <c r="H50" s="292">
        <f t="shared" si="13"/>
        <v>0</v>
      </c>
      <c r="I50" s="292">
        <f t="shared" si="13"/>
        <v>0</v>
      </c>
      <c r="J50" s="292">
        <f t="shared" si="13"/>
        <v>0</v>
      </c>
      <c r="K50" s="292">
        <f t="shared" si="13"/>
        <v>0</v>
      </c>
      <c r="L50" s="292">
        <f t="shared" si="13"/>
        <v>0.3334353089653252</v>
      </c>
      <c r="M50" s="292">
        <f t="shared" si="13"/>
        <v>0</v>
      </c>
      <c r="N50" s="292">
        <f t="shared" si="13"/>
        <v>0</v>
      </c>
      <c r="O50" s="292">
        <f t="shared" si="13"/>
        <v>0.3811968566161016</v>
      </c>
      <c r="P50" s="292">
        <f t="shared" si="13"/>
        <v>0</v>
      </c>
      <c r="Q50" s="292">
        <f t="shared" si="13"/>
        <v>0</v>
      </c>
      <c r="R50" s="292">
        <f t="shared" si="13"/>
        <v>0</v>
      </c>
      <c r="S50" s="292">
        <f t="shared" si="13"/>
        <v>0</v>
      </c>
      <c r="T50" s="292">
        <f t="shared" si="13"/>
        <v>0</v>
      </c>
      <c r="U50" s="292">
        <f t="shared" si="13"/>
        <v>0.4385329475220712</v>
      </c>
      <c r="V50" s="292">
        <f t="shared" si="13"/>
        <v>1.7698427841799087</v>
      </c>
      <c r="W50" s="292">
        <f t="shared" si="13"/>
        <v>0</v>
      </c>
      <c r="X50" s="292">
        <f t="shared" si="13"/>
        <v>0</v>
      </c>
      <c r="Y50" s="292">
        <v>0</v>
      </c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</row>
    <row r="51" spans="1:35" s="281" customFormat="1" ht="15.75">
      <c r="A51" s="290" t="s">
        <v>66</v>
      </c>
      <c r="B51" s="60" t="s">
        <v>15</v>
      </c>
      <c r="C51" s="292">
        <f t="shared" si="12"/>
        <v>0.040510276762316354</v>
      </c>
      <c r="D51" s="292">
        <f t="shared" si="12"/>
        <v>0</v>
      </c>
      <c r="E51" s="292">
        <f aca="true" t="shared" si="14" ref="E51:X51">E44/E$13%</f>
        <v>0</v>
      </c>
      <c r="F51" s="292">
        <f t="shared" si="14"/>
        <v>0</v>
      </c>
      <c r="G51" s="292">
        <f t="shared" si="14"/>
        <v>0.28760147180544887</v>
      </c>
      <c r="H51" s="292">
        <f t="shared" si="14"/>
        <v>0</v>
      </c>
      <c r="I51" s="292">
        <f t="shared" si="14"/>
        <v>0</v>
      </c>
      <c r="J51" s="292">
        <f t="shared" si="14"/>
        <v>0.1767143806974333</v>
      </c>
      <c r="K51" s="292">
        <f t="shared" si="14"/>
        <v>0</v>
      </c>
      <c r="L51" s="292">
        <f t="shared" si="14"/>
        <v>0</v>
      </c>
      <c r="M51" s="292">
        <f t="shared" si="14"/>
        <v>0</v>
      </c>
      <c r="N51" s="292">
        <f t="shared" si="14"/>
        <v>0</v>
      </c>
      <c r="O51" s="292">
        <f t="shared" si="14"/>
        <v>0</v>
      </c>
      <c r="P51" s="292">
        <f t="shared" si="14"/>
        <v>0</v>
      </c>
      <c r="Q51" s="292">
        <f t="shared" si="14"/>
        <v>0</v>
      </c>
      <c r="R51" s="292">
        <f t="shared" si="14"/>
        <v>0.15950964567565357</v>
      </c>
      <c r="S51" s="292">
        <f t="shared" si="14"/>
        <v>0</v>
      </c>
      <c r="T51" s="292">
        <f t="shared" si="14"/>
        <v>0</v>
      </c>
      <c r="U51" s="292">
        <f t="shared" si="14"/>
        <v>0</v>
      </c>
      <c r="V51" s="292">
        <f t="shared" si="14"/>
        <v>0</v>
      </c>
      <c r="W51" s="292">
        <f t="shared" si="14"/>
        <v>0</v>
      </c>
      <c r="X51" s="292">
        <f t="shared" si="14"/>
        <v>0</v>
      </c>
      <c r="Y51" s="292">
        <v>0</v>
      </c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</row>
    <row r="52" spans="1:35" s="281" customFormat="1" ht="15.75">
      <c r="A52" s="290" t="s">
        <v>67</v>
      </c>
      <c r="B52" s="60" t="s">
        <v>16</v>
      </c>
      <c r="C52" s="292">
        <f t="shared" si="12"/>
        <v>0.12274157693853374</v>
      </c>
      <c r="D52" s="292">
        <f t="shared" si="12"/>
        <v>0</v>
      </c>
      <c r="E52" s="292">
        <f aca="true" t="shared" si="15" ref="E52:X52">E45/E$13%</f>
        <v>0</v>
      </c>
      <c r="F52" s="292">
        <f t="shared" si="15"/>
        <v>0</v>
      </c>
      <c r="G52" s="292">
        <f t="shared" si="15"/>
        <v>0.16151674450262873</v>
      </c>
      <c r="H52" s="292">
        <f t="shared" si="15"/>
        <v>0</v>
      </c>
      <c r="I52" s="292">
        <f t="shared" si="15"/>
        <v>0</v>
      </c>
      <c r="J52" s="292">
        <f t="shared" si="15"/>
        <v>0.21178174203954692</v>
      </c>
      <c r="K52" s="292">
        <f t="shared" si="15"/>
        <v>0</v>
      </c>
      <c r="L52" s="292">
        <f t="shared" si="15"/>
        <v>0</v>
      </c>
      <c r="M52" s="292">
        <f t="shared" si="15"/>
        <v>2.9556225109319327</v>
      </c>
      <c r="N52" s="292">
        <f t="shared" si="15"/>
        <v>0</v>
      </c>
      <c r="O52" s="292">
        <f t="shared" si="15"/>
        <v>0</v>
      </c>
      <c r="P52" s="292">
        <f t="shared" si="15"/>
        <v>0</v>
      </c>
      <c r="Q52" s="292">
        <f t="shared" si="15"/>
        <v>0</v>
      </c>
      <c r="R52" s="292">
        <f t="shared" si="15"/>
        <v>0</v>
      </c>
      <c r="S52" s="292">
        <f t="shared" si="15"/>
        <v>0</v>
      </c>
      <c r="T52" s="292">
        <f t="shared" si="15"/>
        <v>0</v>
      </c>
      <c r="U52" s="292">
        <f t="shared" si="15"/>
        <v>0</v>
      </c>
      <c r="V52" s="292">
        <f t="shared" si="15"/>
        <v>0</v>
      </c>
      <c r="W52" s="292">
        <f t="shared" si="15"/>
        <v>0</v>
      </c>
      <c r="X52" s="292">
        <f t="shared" si="15"/>
        <v>0</v>
      </c>
      <c r="Y52" s="292">
        <v>0</v>
      </c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</row>
    <row r="53" spans="1:35" s="281" customFormat="1" ht="15.75">
      <c r="A53" s="290" t="s">
        <v>68</v>
      </c>
      <c r="B53" s="125" t="s">
        <v>144</v>
      </c>
      <c r="C53" s="292">
        <f t="shared" si="12"/>
        <v>0.06772143096830503</v>
      </c>
      <c r="D53" s="292">
        <f t="shared" si="12"/>
        <v>0.11041489161650093</v>
      </c>
      <c r="E53" s="292">
        <f aca="true" t="shared" si="16" ref="E53:X53">E46/E$13%</f>
        <v>0</v>
      </c>
      <c r="F53" s="292">
        <f t="shared" si="16"/>
        <v>0</v>
      </c>
      <c r="G53" s="292">
        <f t="shared" si="16"/>
        <v>0</v>
      </c>
      <c r="H53" s="292">
        <f t="shared" si="16"/>
        <v>0</v>
      </c>
      <c r="I53" s="292">
        <f t="shared" si="16"/>
        <v>7.654967664440791</v>
      </c>
      <c r="J53" s="292">
        <f t="shared" si="16"/>
        <v>0.0998741140477297</v>
      </c>
      <c r="K53" s="292">
        <f t="shared" si="16"/>
        <v>0.28612835730018094</v>
      </c>
      <c r="L53" s="292">
        <f t="shared" si="16"/>
        <v>0</v>
      </c>
      <c r="M53" s="292">
        <f t="shared" si="16"/>
        <v>0</v>
      </c>
      <c r="N53" s="292">
        <f t="shared" si="16"/>
        <v>0</v>
      </c>
      <c r="O53" s="292">
        <f t="shared" si="16"/>
        <v>0.1736404390908852</v>
      </c>
      <c r="P53" s="292">
        <f t="shared" si="16"/>
        <v>0</v>
      </c>
      <c r="Q53" s="292">
        <f t="shared" si="16"/>
        <v>0.2876280109645342</v>
      </c>
      <c r="R53" s="292">
        <f t="shared" si="16"/>
        <v>0</v>
      </c>
      <c r="S53" s="292">
        <f t="shared" si="16"/>
        <v>0</v>
      </c>
      <c r="T53" s="292">
        <f t="shared" si="16"/>
        <v>0</v>
      </c>
      <c r="U53" s="292">
        <f t="shared" si="16"/>
        <v>0</v>
      </c>
      <c r="V53" s="292">
        <f t="shared" si="16"/>
        <v>0</v>
      </c>
      <c r="W53" s="292">
        <f t="shared" si="16"/>
        <v>0</v>
      </c>
      <c r="X53" s="292">
        <f t="shared" si="16"/>
        <v>0</v>
      </c>
      <c r="Y53" s="292">
        <v>0</v>
      </c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</row>
    <row r="54" spans="1:35" s="281" customFormat="1" ht="16.5" thickBot="1">
      <c r="A54" s="290" t="s">
        <v>69</v>
      </c>
      <c r="B54" s="125" t="s">
        <v>145</v>
      </c>
      <c r="C54" s="292">
        <f t="shared" si="12"/>
        <v>0.8086431194428298</v>
      </c>
      <c r="D54" s="292">
        <f t="shared" si="12"/>
        <v>5.687434850338604</v>
      </c>
      <c r="E54" s="292">
        <f aca="true" t="shared" si="17" ref="E54:X54">E47/E$13%</f>
        <v>0</v>
      </c>
      <c r="F54" s="292">
        <f t="shared" si="17"/>
        <v>0</v>
      </c>
      <c r="G54" s="292">
        <f t="shared" si="17"/>
        <v>0.8191422456304168</v>
      </c>
      <c r="H54" s="292">
        <f t="shared" si="17"/>
        <v>0</v>
      </c>
      <c r="I54" s="292">
        <f t="shared" si="17"/>
        <v>92.34503233555921</v>
      </c>
      <c r="J54" s="292">
        <f t="shared" si="17"/>
        <v>4.205814415663503</v>
      </c>
      <c r="K54" s="292">
        <f t="shared" si="17"/>
        <v>2.011867925413096</v>
      </c>
      <c r="L54" s="292">
        <f t="shared" si="17"/>
        <v>0</v>
      </c>
      <c r="M54" s="292">
        <f t="shared" si="17"/>
        <v>1.995613476929504</v>
      </c>
      <c r="N54" s="292">
        <f t="shared" si="17"/>
        <v>0</v>
      </c>
      <c r="O54" s="292">
        <f t="shared" si="17"/>
        <v>0</v>
      </c>
      <c r="P54" s="292">
        <f t="shared" si="17"/>
        <v>0</v>
      </c>
      <c r="Q54" s="292">
        <f t="shared" si="17"/>
        <v>0</v>
      </c>
      <c r="R54" s="292">
        <f t="shared" si="17"/>
        <v>0</v>
      </c>
      <c r="S54" s="292">
        <f t="shared" si="17"/>
        <v>0</v>
      </c>
      <c r="T54" s="292">
        <f t="shared" si="17"/>
        <v>0</v>
      </c>
      <c r="U54" s="292">
        <f t="shared" si="17"/>
        <v>0</v>
      </c>
      <c r="V54" s="292">
        <f t="shared" si="17"/>
        <v>0</v>
      </c>
      <c r="W54" s="292">
        <f t="shared" si="17"/>
        <v>0</v>
      </c>
      <c r="X54" s="292">
        <f t="shared" si="17"/>
        <v>0</v>
      </c>
      <c r="Y54" s="292">
        <v>0</v>
      </c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</row>
    <row r="55" spans="1:25" ht="17.25" thickBot="1">
      <c r="A55" s="16">
        <v>6</v>
      </c>
      <c r="B55" s="39" t="s">
        <v>40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35" s="281" customFormat="1" ht="15.75">
      <c r="A56" s="300" t="s">
        <v>73</v>
      </c>
      <c r="B56" s="127" t="s">
        <v>32</v>
      </c>
      <c r="C56" s="64">
        <f>SUM(D56:Y56)</f>
        <v>7230</v>
      </c>
      <c r="D56" s="64">
        <v>125</v>
      </c>
      <c r="E56" s="64">
        <v>738</v>
      </c>
      <c r="F56" s="64">
        <v>402</v>
      </c>
      <c r="G56" s="64">
        <v>576</v>
      </c>
      <c r="H56" s="64">
        <v>443</v>
      </c>
      <c r="I56" s="64">
        <v>0</v>
      </c>
      <c r="J56" s="64">
        <v>306</v>
      </c>
      <c r="K56" s="64">
        <v>191</v>
      </c>
      <c r="L56" s="64">
        <v>392</v>
      </c>
      <c r="M56" s="64">
        <v>196</v>
      </c>
      <c r="N56" s="64">
        <v>0</v>
      </c>
      <c r="O56" s="64">
        <v>238</v>
      </c>
      <c r="P56" s="64">
        <v>314</v>
      </c>
      <c r="Q56" s="64">
        <v>491</v>
      </c>
      <c r="R56" s="64">
        <v>448</v>
      </c>
      <c r="S56" s="64">
        <v>583</v>
      </c>
      <c r="T56" s="64">
        <v>348</v>
      </c>
      <c r="U56" s="64">
        <v>138</v>
      </c>
      <c r="V56" s="64">
        <v>256</v>
      </c>
      <c r="W56" s="64">
        <v>488</v>
      </c>
      <c r="X56" s="64">
        <v>557</v>
      </c>
      <c r="Y56" s="64">
        <v>0</v>
      </c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</row>
    <row r="57" spans="1:35" s="281" customFormat="1" ht="16.5" thickBot="1">
      <c r="A57" s="300" t="s">
        <v>74</v>
      </c>
      <c r="B57" s="128" t="s">
        <v>19</v>
      </c>
      <c r="C57" s="64">
        <f>SUM(D57:Y57)</f>
        <v>138606000</v>
      </c>
      <c r="D57" s="64">
        <v>2759000</v>
      </c>
      <c r="E57" s="64">
        <v>14862000</v>
      </c>
      <c r="F57" s="64">
        <v>6680000</v>
      </c>
      <c r="G57" s="64">
        <v>9011000</v>
      </c>
      <c r="H57" s="64">
        <v>9459000</v>
      </c>
      <c r="I57" s="64">
        <v>0</v>
      </c>
      <c r="J57" s="64">
        <v>5989000</v>
      </c>
      <c r="K57" s="64">
        <v>3455000</v>
      </c>
      <c r="L57" s="64">
        <v>8415000</v>
      </c>
      <c r="M57" s="64">
        <v>4418000</v>
      </c>
      <c r="N57" s="64">
        <v>0</v>
      </c>
      <c r="O57" s="64">
        <v>5297000</v>
      </c>
      <c r="P57" s="64">
        <v>7637000</v>
      </c>
      <c r="Q57" s="64">
        <v>11127000</v>
      </c>
      <c r="R57" s="64">
        <v>11418000</v>
      </c>
      <c r="S57" s="64">
        <v>10355000</v>
      </c>
      <c r="T57" s="64">
        <v>5256000</v>
      </c>
      <c r="U57" s="64">
        <v>2422000</v>
      </c>
      <c r="V57" s="64">
        <v>4411000</v>
      </c>
      <c r="W57" s="64">
        <v>8480000</v>
      </c>
      <c r="X57" s="64">
        <v>7155000</v>
      </c>
      <c r="Y57" s="64">
        <v>0</v>
      </c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</row>
    <row r="58" spans="1:25" ht="17.25" thickBot="1">
      <c r="A58" s="16">
        <v>7</v>
      </c>
      <c r="B58" s="82" t="s">
        <v>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35" s="281" customFormat="1" ht="15.75">
      <c r="A59" s="59">
        <v>7.1</v>
      </c>
      <c r="B59" s="127" t="s">
        <v>48</v>
      </c>
      <c r="C59" s="293">
        <f aca="true" t="shared" si="18" ref="C59:C67">SUM(D59:Y59)</f>
        <v>43018093</v>
      </c>
      <c r="D59" s="64">
        <v>506538</v>
      </c>
      <c r="E59" s="64">
        <v>8758727</v>
      </c>
      <c r="F59" s="64">
        <v>3931181</v>
      </c>
      <c r="G59" s="64">
        <v>6558393</v>
      </c>
      <c r="H59" s="64">
        <v>564965</v>
      </c>
      <c r="I59" s="64">
        <v>318172</v>
      </c>
      <c r="J59" s="64">
        <v>1055735</v>
      </c>
      <c r="K59" s="64">
        <v>616179</v>
      </c>
      <c r="L59" s="64">
        <v>1170184</v>
      </c>
      <c r="M59" s="64">
        <v>1023807</v>
      </c>
      <c r="N59" s="64">
        <v>39760</v>
      </c>
      <c r="O59" s="64">
        <v>396586</v>
      </c>
      <c r="P59" s="64">
        <v>656590</v>
      </c>
      <c r="Q59" s="64">
        <v>1367671</v>
      </c>
      <c r="R59" s="64">
        <v>733692</v>
      </c>
      <c r="S59" s="64">
        <v>3526594</v>
      </c>
      <c r="T59" s="64">
        <v>938335</v>
      </c>
      <c r="U59" s="64">
        <v>674917</v>
      </c>
      <c r="V59" s="64">
        <v>2716131</v>
      </c>
      <c r="W59" s="64">
        <v>3333543</v>
      </c>
      <c r="X59" s="64">
        <v>4130393</v>
      </c>
      <c r="Y59" s="64">
        <v>0</v>
      </c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</row>
    <row r="60" spans="1:35" s="281" customFormat="1" ht="15.75">
      <c r="A60" s="59">
        <v>7.2</v>
      </c>
      <c r="B60" s="60" t="s">
        <v>49</v>
      </c>
      <c r="C60" s="293">
        <f t="shared" si="18"/>
        <v>56507270</v>
      </c>
      <c r="D60" s="64">
        <v>1647157</v>
      </c>
      <c r="E60" s="64">
        <v>526918</v>
      </c>
      <c r="F60" s="64">
        <v>7006</v>
      </c>
      <c r="G60" s="64">
        <v>51448</v>
      </c>
      <c r="H60" s="64">
        <v>5691705</v>
      </c>
      <c r="I60" s="64">
        <v>4847</v>
      </c>
      <c r="J60" s="64">
        <v>3880479</v>
      </c>
      <c r="K60" s="64">
        <v>2070727</v>
      </c>
      <c r="L60" s="64">
        <v>4827981</v>
      </c>
      <c r="M60" s="64">
        <v>2394390</v>
      </c>
      <c r="N60" s="64">
        <v>50211</v>
      </c>
      <c r="O60" s="64">
        <v>3445261</v>
      </c>
      <c r="P60" s="64">
        <v>4576649</v>
      </c>
      <c r="Q60" s="64">
        <v>5935512</v>
      </c>
      <c r="R60" s="64">
        <v>7156113</v>
      </c>
      <c r="S60" s="64">
        <v>4755997</v>
      </c>
      <c r="T60" s="64">
        <v>2886429</v>
      </c>
      <c r="U60" s="64">
        <v>1071360</v>
      </c>
      <c r="V60" s="64">
        <v>438895</v>
      </c>
      <c r="W60" s="64">
        <v>3553207</v>
      </c>
      <c r="X60" s="64">
        <v>1534978</v>
      </c>
      <c r="Y60" s="64">
        <v>0</v>
      </c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</row>
    <row r="61" spans="1:35" s="281" customFormat="1" ht="15.75">
      <c r="A61" s="59">
        <v>7.3</v>
      </c>
      <c r="B61" s="106" t="s">
        <v>46</v>
      </c>
      <c r="C61" s="293">
        <f t="shared" si="18"/>
        <v>3897</v>
      </c>
      <c r="D61" s="64">
        <v>44</v>
      </c>
      <c r="E61" s="64">
        <v>747</v>
      </c>
      <c r="F61" s="64">
        <v>400</v>
      </c>
      <c r="G61" s="64">
        <v>631</v>
      </c>
      <c r="H61" s="64">
        <v>47</v>
      </c>
      <c r="I61" s="64">
        <v>32</v>
      </c>
      <c r="J61" s="64">
        <v>92</v>
      </c>
      <c r="K61" s="64">
        <v>52</v>
      </c>
      <c r="L61" s="64">
        <v>113</v>
      </c>
      <c r="M61" s="64">
        <v>61</v>
      </c>
      <c r="N61" s="64">
        <v>7</v>
      </c>
      <c r="O61" s="64">
        <v>34</v>
      </c>
      <c r="P61" s="64">
        <v>42</v>
      </c>
      <c r="Q61" s="64">
        <v>103</v>
      </c>
      <c r="R61" s="64">
        <v>48</v>
      </c>
      <c r="S61" s="64">
        <v>326</v>
      </c>
      <c r="T61" s="64">
        <v>110</v>
      </c>
      <c r="U61" s="64">
        <v>60</v>
      </c>
      <c r="V61" s="64">
        <v>215</v>
      </c>
      <c r="W61" s="64">
        <v>260</v>
      </c>
      <c r="X61" s="64">
        <v>473</v>
      </c>
      <c r="Y61" s="64">
        <v>0</v>
      </c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</row>
    <row r="62" spans="1:35" s="281" customFormat="1" ht="15.75">
      <c r="A62" s="59">
        <v>7.4</v>
      </c>
      <c r="B62" s="106" t="s">
        <v>47</v>
      </c>
      <c r="C62" s="293">
        <f t="shared" si="18"/>
        <v>3997</v>
      </c>
      <c r="D62" s="64">
        <v>106</v>
      </c>
      <c r="E62" s="64">
        <v>36</v>
      </c>
      <c r="F62" s="64">
        <v>1</v>
      </c>
      <c r="G62" s="64">
        <v>3</v>
      </c>
      <c r="H62" s="64">
        <v>421</v>
      </c>
      <c r="I62" s="64">
        <v>2</v>
      </c>
      <c r="J62" s="64">
        <v>311</v>
      </c>
      <c r="K62" s="64">
        <v>148</v>
      </c>
      <c r="L62" s="64">
        <v>352</v>
      </c>
      <c r="M62" s="64">
        <v>173</v>
      </c>
      <c r="N62" s="64">
        <v>9</v>
      </c>
      <c r="O62" s="64">
        <v>224</v>
      </c>
      <c r="P62" s="64">
        <v>298</v>
      </c>
      <c r="Q62" s="64">
        <v>382</v>
      </c>
      <c r="R62" s="64">
        <v>486</v>
      </c>
      <c r="S62" s="64">
        <v>303</v>
      </c>
      <c r="T62" s="64">
        <v>256</v>
      </c>
      <c r="U62" s="64">
        <v>78</v>
      </c>
      <c r="V62" s="64">
        <v>47</v>
      </c>
      <c r="W62" s="64">
        <v>252</v>
      </c>
      <c r="X62" s="64">
        <v>109</v>
      </c>
      <c r="Y62" s="64">
        <v>0</v>
      </c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</row>
    <row r="63" spans="1:35" s="281" customFormat="1" ht="15.75">
      <c r="A63" s="59">
        <v>7.5</v>
      </c>
      <c r="B63" s="106" t="s">
        <v>132</v>
      </c>
      <c r="C63" s="293">
        <f t="shared" si="18"/>
        <v>7894</v>
      </c>
      <c r="D63" s="64">
        <v>150</v>
      </c>
      <c r="E63" s="64">
        <v>783</v>
      </c>
      <c r="F63" s="64">
        <v>401</v>
      </c>
      <c r="G63" s="64">
        <v>634</v>
      </c>
      <c r="H63" s="64">
        <v>468</v>
      </c>
      <c r="I63" s="64">
        <v>34</v>
      </c>
      <c r="J63" s="64">
        <v>403</v>
      </c>
      <c r="K63" s="64">
        <v>200</v>
      </c>
      <c r="L63" s="64">
        <v>465</v>
      </c>
      <c r="M63" s="64">
        <v>234</v>
      </c>
      <c r="N63" s="64">
        <v>16</v>
      </c>
      <c r="O63" s="64">
        <v>258</v>
      </c>
      <c r="P63" s="64">
        <v>340</v>
      </c>
      <c r="Q63" s="64">
        <v>485</v>
      </c>
      <c r="R63" s="64">
        <v>534</v>
      </c>
      <c r="S63" s="64">
        <v>629</v>
      </c>
      <c r="T63" s="64">
        <v>366</v>
      </c>
      <c r="U63" s="64">
        <v>138</v>
      </c>
      <c r="V63" s="64">
        <v>262</v>
      </c>
      <c r="W63" s="64">
        <v>512</v>
      </c>
      <c r="X63" s="64">
        <v>582</v>
      </c>
      <c r="Y63" s="64">
        <v>0</v>
      </c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</row>
    <row r="64" spans="1:35" s="281" customFormat="1" ht="15.75">
      <c r="A64" s="59">
        <v>7.7</v>
      </c>
      <c r="B64" s="106" t="s">
        <v>133</v>
      </c>
      <c r="C64" s="293">
        <f t="shared" si="18"/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</row>
    <row r="65" spans="1:35" s="281" customFormat="1" ht="15.75">
      <c r="A65" s="59">
        <v>7.8</v>
      </c>
      <c r="B65" s="106" t="s">
        <v>134</v>
      </c>
      <c r="C65" s="293">
        <f t="shared" si="18"/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</row>
    <row r="66" spans="1:35" s="248" customFormat="1" ht="15.75">
      <c r="A66" s="214">
        <v>7.9</v>
      </c>
      <c r="B66" s="343" t="s">
        <v>153</v>
      </c>
      <c r="C66" s="293">
        <f t="shared" si="18"/>
        <v>0</v>
      </c>
      <c r="D66" s="293">
        <v>0</v>
      </c>
      <c r="E66" s="293">
        <v>0</v>
      </c>
      <c r="F66" s="293">
        <v>0</v>
      </c>
      <c r="G66" s="293">
        <v>0</v>
      </c>
      <c r="H66" s="293">
        <v>0</v>
      </c>
      <c r="I66" s="293">
        <v>0</v>
      </c>
      <c r="J66" s="293">
        <v>0</v>
      </c>
      <c r="K66" s="293">
        <v>0</v>
      </c>
      <c r="L66" s="293">
        <v>0</v>
      </c>
      <c r="M66" s="293">
        <v>0</v>
      </c>
      <c r="N66" s="293">
        <v>0</v>
      </c>
      <c r="O66" s="293">
        <v>0</v>
      </c>
      <c r="P66" s="293">
        <v>0</v>
      </c>
      <c r="Q66" s="293">
        <v>0</v>
      </c>
      <c r="R66" s="293">
        <v>0</v>
      </c>
      <c r="S66" s="293">
        <v>0</v>
      </c>
      <c r="T66" s="293">
        <v>0</v>
      </c>
      <c r="U66" s="293">
        <v>0</v>
      </c>
      <c r="V66" s="293">
        <v>0</v>
      </c>
      <c r="W66" s="293">
        <v>0</v>
      </c>
      <c r="X66" s="293">
        <v>0</v>
      </c>
      <c r="Y66" s="293">
        <v>0</v>
      </c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</row>
    <row r="67" spans="1:35" s="281" customFormat="1" ht="15.75">
      <c r="A67" s="59">
        <v>7.9</v>
      </c>
      <c r="B67" s="106" t="s">
        <v>130</v>
      </c>
      <c r="C67" s="293">
        <f t="shared" si="18"/>
        <v>99525363</v>
      </c>
      <c r="D67" s="293">
        <v>2153695</v>
      </c>
      <c r="E67" s="293">
        <v>9285645</v>
      </c>
      <c r="F67" s="293">
        <v>3938187</v>
      </c>
      <c r="G67" s="293">
        <v>6609841</v>
      </c>
      <c r="H67" s="293">
        <v>6256670</v>
      </c>
      <c r="I67" s="293">
        <v>323019</v>
      </c>
      <c r="J67" s="293">
        <v>4936214</v>
      </c>
      <c r="K67" s="293">
        <v>2686906</v>
      </c>
      <c r="L67" s="293">
        <v>5998165</v>
      </c>
      <c r="M67" s="293">
        <v>3418197</v>
      </c>
      <c r="N67" s="293">
        <v>89971</v>
      </c>
      <c r="O67" s="293">
        <v>3841847</v>
      </c>
      <c r="P67" s="293">
        <v>5233239</v>
      </c>
      <c r="Q67" s="293">
        <v>7303183</v>
      </c>
      <c r="R67" s="293">
        <v>7889805</v>
      </c>
      <c r="S67" s="293">
        <v>8282591</v>
      </c>
      <c r="T67" s="293">
        <v>3824764</v>
      </c>
      <c r="U67" s="293">
        <v>1746277</v>
      </c>
      <c r="V67" s="293">
        <v>3155026</v>
      </c>
      <c r="W67" s="293">
        <v>6886750</v>
      </c>
      <c r="X67" s="293">
        <v>5665371</v>
      </c>
      <c r="Y67" s="293">
        <v>0</v>
      </c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</row>
    <row r="68" spans="1:35" s="281" customFormat="1" ht="15.75">
      <c r="A68" s="59">
        <v>7.11</v>
      </c>
      <c r="B68" s="106" t="s">
        <v>131</v>
      </c>
      <c r="C68" s="301">
        <v>0</v>
      </c>
      <c r="D68" s="293">
        <v>0</v>
      </c>
      <c r="E68" s="293">
        <v>0</v>
      </c>
      <c r="F68" s="293">
        <v>0</v>
      </c>
      <c r="G68" s="293">
        <v>0</v>
      </c>
      <c r="H68" s="293">
        <v>0</v>
      </c>
      <c r="I68" s="293">
        <v>0</v>
      </c>
      <c r="J68" s="293">
        <v>0</v>
      </c>
      <c r="K68" s="293">
        <v>0</v>
      </c>
      <c r="L68" s="293">
        <v>0</v>
      </c>
      <c r="M68" s="293">
        <v>0</v>
      </c>
      <c r="N68" s="293">
        <v>0</v>
      </c>
      <c r="O68" s="293">
        <v>0</v>
      </c>
      <c r="P68" s="293">
        <v>0</v>
      </c>
      <c r="Q68" s="293">
        <v>0</v>
      </c>
      <c r="R68" s="293">
        <v>0</v>
      </c>
      <c r="S68" s="293">
        <v>0</v>
      </c>
      <c r="T68" s="293">
        <v>0</v>
      </c>
      <c r="U68" s="293">
        <v>0</v>
      </c>
      <c r="V68" s="293">
        <v>0</v>
      </c>
      <c r="W68" s="293">
        <v>0</v>
      </c>
      <c r="X68" s="293">
        <v>0</v>
      </c>
      <c r="Y68" s="293">
        <v>0</v>
      </c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</row>
    <row r="69" spans="1:35" s="281" customFormat="1" ht="15.75">
      <c r="A69" s="59">
        <v>7.12</v>
      </c>
      <c r="B69" s="106" t="s">
        <v>135</v>
      </c>
      <c r="C69" s="293">
        <f>SUM(D69:X69)</f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</row>
    <row r="70" spans="1:35" s="248" customFormat="1" ht="15.75">
      <c r="A70" s="214">
        <v>7.13</v>
      </c>
      <c r="B70" s="343" t="s">
        <v>151</v>
      </c>
      <c r="C70" s="293">
        <f>SUM(D70:X70)</f>
        <v>0</v>
      </c>
      <c r="D70" s="293">
        <v>0</v>
      </c>
      <c r="E70" s="293">
        <v>0</v>
      </c>
      <c r="F70" s="293">
        <v>0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  <c r="M70" s="293">
        <v>0</v>
      </c>
      <c r="N70" s="293">
        <v>0</v>
      </c>
      <c r="O70" s="293">
        <v>0</v>
      </c>
      <c r="P70" s="293">
        <v>0</v>
      </c>
      <c r="Q70" s="293">
        <v>0</v>
      </c>
      <c r="R70" s="293">
        <v>0</v>
      </c>
      <c r="S70" s="293">
        <v>0</v>
      </c>
      <c r="T70" s="293">
        <v>0</v>
      </c>
      <c r="U70" s="293">
        <v>0</v>
      </c>
      <c r="V70" s="293">
        <v>0</v>
      </c>
      <c r="W70" s="293">
        <v>0</v>
      </c>
      <c r="X70" s="293">
        <v>0</v>
      </c>
      <c r="Y70" s="293">
        <v>0</v>
      </c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  <row r="89" ht="13.5">
      <c r="C89" s="3"/>
    </row>
    <row r="90" ht="13.5">
      <c r="C90" s="3"/>
    </row>
    <row r="91" ht="13.5">
      <c r="C91" s="3"/>
    </row>
    <row r="92" ht="13.5">
      <c r="C92" s="3"/>
    </row>
    <row r="93" ht="13.5">
      <c r="C93" s="3"/>
    </row>
    <row r="94" ht="13.5">
      <c r="C94" s="3"/>
    </row>
    <row r="95" ht="13.5">
      <c r="C95" s="3"/>
    </row>
    <row r="96" ht="13.5">
      <c r="C96" s="3"/>
    </row>
    <row r="97" ht="13.5">
      <c r="C97" s="3"/>
    </row>
    <row r="98" ht="13.5">
      <c r="C98" s="3"/>
    </row>
    <row r="99" ht="13.5">
      <c r="C99" s="3"/>
    </row>
    <row r="100" ht="13.5">
      <c r="C100" s="3"/>
    </row>
    <row r="101" ht="13.5">
      <c r="C101" s="3"/>
    </row>
    <row r="102" ht="13.5">
      <c r="C102" s="3"/>
    </row>
    <row r="103" ht="13.5">
      <c r="C103" s="3"/>
    </row>
    <row r="104" ht="13.5">
      <c r="C104" s="3"/>
    </row>
    <row r="105" ht="13.5">
      <c r="C105" s="3"/>
    </row>
    <row r="106" ht="13.5">
      <c r="C106" s="3"/>
    </row>
    <row r="107" ht="13.5">
      <c r="C107" s="3"/>
    </row>
    <row r="108" ht="13.5">
      <c r="C108" s="3"/>
    </row>
    <row r="109" ht="13.5">
      <c r="C109" s="3"/>
    </row>
    <row r="110" ht="13.5">
      <c r="C110" s="3"/>
    </row>
    <row r="111" ht="13.5">
      <c r="C111" s="3"/>
    </row>
    <row r="112" ht="13.5">
      <c r="C112" s="3"/>
    </row>
    <row r="113" ht="13.5">
      <c r="C113" s="3"/>
    </row>
    <row r="114" ht="13.5">
      <c r="C114" s="3"/>
    </row>
    <row r="115" ht="13.5">
      <c r="C115" s="3"/>
    </row>
    <row r="116" ht="13.5">
      <c r="C116" s="3"/>
    </row>
    <row r="117" ht="13.5">
      <c r="C117" s="3"/>
    </row>
    <row r="118" ht="13.5">
      <c r="C118" s="3"/>
    </row>
    <row r="119" ht="13.5">
      <c r="C119" s="3"/>
    </row>
    <row r="120" ht="13.5">
      <c r="C120" s="3"/>
    </row>
    <row r="121" ht="13.5">
      <c r="C121" s="3"/>
    </row>
    <row r="122" ht="13.5">
      <c r="C122" s="3"/>
    </row>
    <row r="123" ht="13.5">
      <c r="C123" s="3"/>
    </row>
    <row r="124" ht="13.5">
      <c r="C124" s="3"/>
    </row>
    <row r="125" ht="13.5">
      <c r="C125" s="3"/>
    </row>
    <row r="126" ht="13.5">
      <c r="C126" s="3"/>
    </row>
    <row r="127" ht="13.5">
      <c r="C127" s="3"/>
    </row>
    <row r="128" ht="13.5">
      <c r="C128" s="3"/>
    </row>
    <row r="129" ht="13.5">
      <c r="C129" s="3"/>
    </row>
    <row r="130" ht="13.5">
      <c r="C130" s="3"/>
    </row>
    <row r="131" ht="13.5">
      <c r="C131" s="3"/>
    </row>
    <row r="132" ht="13.5">
      <c r="C132" s="3"/>
    </row>
    <row r="133" ht="13.5">
      <c r="C133" s="3"/>
    </row>
    <row r="134" ht="13.5">
      <c r="C134" s="3"/>
    </row>
    <row r="135" ht="13.5">
      <c r="C135" s="3"/>
    </row>
    <row r="136" ht="13.5">
      <c r="C136" s="3"/>
    </row>
    <row r="137" ht="13.5">
      <c r="C137" s="3"/>
    </row>
    <row r="138" ht="13.5">
      <c r="C138" s="3"/>
    </row>
    <row r="139" ht="13.5">
      <c r="C139" s="3"/>
    </row>
    <row r="140" ht="13.5">
      <c r="C140" s="3"/>
    </row>
    <row r="141" ht="13.5">
      <c r="C141" s="3"/>
    </row>
    <row r="142" ht="13.5">
      <c r="C142" s="3"/>
    </row>
    <row r="143" ht="13.5">
      <c r="C143" s="3"/>
    </row>
    <row r="144" ht="13.5">
      <c r="C144" s="3"/>
    </row>
    <row r="145" ht="13.5">
      <c r="C145" s="3"/>
    </row>
    <row r="146" ht="13.5">
      <c r="C146" s="3"/>
    </row>
    <row r="147" ht="13.5">
      <c r="C147" s="3"/>
    </row>
    <row r="148" ht="13.5">
      <c r="C148" s="3"/>
    </row>
    <row r="149" ht="13.5">
      <c r="C149" s="3"/>
    </row>
    <row r="150" ht="13.5">
      <c r="C150" s="3"/>
    </row>
    <row r="151" ht="13.5">
      <c r="C151" s="3"/>
    </row>
    <row r="152" ht="13.5">
      <c r="C152" s="3"/>
    </row>
    <row r="153" ht="13.5">
      <c r="C153" s="3"/>
    </row>
    <row r="154" ht="13.5">
      <c r="C154" s="3"/>
    </row>
    <row r="155" ht="13.5">
      <c r="C155" s="3"/>
    </row>
    <row r="156" ht="13.5">
      <c r="C156" s="3"/>
    </row>
    <row r="157" ht="13.5">
      <c r="C157" s="3"/>
    </row>
    <row r="158" ht="13.5">
      <c r="C158" s="3"/>
    </row>
    <row r="159" ht="13.5">
      <c r="C159" s="3"/>
    </row>
    <row r="160" ht="13.5">
      <c r="C160" s="3"/>
    </row>
    <row r="161" ht="13.5">
      <c r="C161" s="3"/>
    </row>
    <row r="162" ht="13.5">
      <c r="C162" s="3"/>
    </row>
    <row r="163" ht="13.5">
      <c r="C163" s="3"/>
    </row>
    <row r="164" ht="13.5">
      <c r="C164" s="3"/>
    </row>
    <row r="165" ht="13.5">
      <c r="C165" s="3"/>
    </row>
    <row r="166" ht="13.5">
      <c r="C166" s="3"/>
    </row>
    <row r="167" ht="13.5">
      <c r="C167" s="3"/>
    </row>
    <row r="168" ht="13.5">
      <c r="C168" s="3"/>
    </row>
    <row r="169" ht="13.5">
      <c r="C169" s="3"/>
    </row>
    <row r="170" ht="13.5">
      <c r="C170" s="3"/>
    </row>
    <row r="171" ht="13.5">
      <c r="C171" s="3"/>
    </row>
    <row r="172" ht="13.5">
      <c r="C172" s="3"/>
    </row>
    <row r="173" ht="13.5">
      <c r="C173" s="3"/>
    </row>
    <row r="174" ht="13.5">
      <c r="C174" s="3"/>
    </row>
    <row r="175" ht="13.5">
      <c r="C175" s="3"/>
    </row>
    <row r="176" ht="13.5">
      <c r="C176" s="3"/>
    </row>
    <row r="177" ht="13.5">
      <c r="C177" s="3"/>
    </row>
    <row r="178" ht="13.5">
      <c r="C178" s="3"/>
    </row>
    <row r="179" ht="13.5">
      <c r="C179" s="3"/>
    </row>
    <row r="180" ht="13.5">
      <c r="C180" s="3"/>
    </row>
    <row r="181" ht="13.5">
      <c r="C181" s="3"/>
    </row>
    <row r="182" ht="13.5">
      <c r="C182" s="3"/>
    </row>
    <row r="183" ht="13.5">
      <c r="C183" s="3"/>
    </row>
    <row r="184" ht="13.5">
      <c r="C184" s="3"/>
    </row>
    <row r="185" ht="13.5">
      <c r="C185" s="3"/>
    </row>
    <row r="186" ht="13.5">
      <c r="C186" s="3"/>
    </row>
    <row r="187" ht="13.5">
      <c r="C187" s="3"/>
    </row>
    <row r="188" ht="13.5">
      <c r="C188" s="3"/>
    </row>
    <row r="189" ht="13.5">
      <c r="C189" s="3"/>
    </row>
    <row r="190" ht="13.5">
      <c r="C190" s="3"/>
    </row>
    <row r="191" ht="13.5">
      <c r="C191" s="3"/>
    </row>
    <row r="192" ht="13.5">
      <c r="C192" s="3"/>
    </row>
    <row r="193" ht="13.5">
      <c r="C193" s="3"/>
    </row>
    <row r="194" ht="13.5">
      <c r="C194" s="3"/>
    </row>
    <row r="195" ht="13.5">
      <c r="C195" s="3"/>
    </row>
    <row r="196" ht="13.5">
      <c r="C196" s="3"/>
    </row>
    <row r="197" ht="13.5">
      <c r="C197" s="3"/>
    </row>
    <row r="198" ht="13.5">
      <c r="C198" s="3"/>
    </row>
    <row r="199" ht="13.5">
      <c r="C199" s="3"/>
    </row>
    <row r="200" ht="13.5">
      <c r="C200" s="3"/>
    </row>
    <row r="201" ht="13.5">
      <c r="C201" s="3"/>
    </row>
    <row r="202" ht="13.5">
      <c r="C202" s="3"/>
    </row>
    <row r="203" ht="13.5">
      <c r="C203" s="3"/>
    </row>
    <row r="204" ht="13.5">
      <c r="C204" s="3"/>
    </row>
    <row r="205" ht="13.5">
      <c r="C205" s="3"/>
    </row>
    <row r="206" ht="13.5">
      <c r="C206" s="3"/>
    </row>
    <row r="207" ht="13.5">
      <c r="C207" s="3"/>
    </row>
    <row r="208" ht="13.5">
      <c r="C208" s="3"/>
    </row>
    <row r="209" ht="13.5">
      <c r="C209" s="3"/>
    </row>
    <row r="210" ht="13.5">
      <c r="C210" s="3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  <row r="258" ht="13.5">
      <c r="C258" s="3"/>
    </row>
    <row r="259" ht="13.5">
      <c r="C259" s="3"/>
    </row>
    <row r="260" ht="13.5">
      <c r="C260" s="3"/>
    </row>
    <row r="261" ht="13.5">
      <c r="C261" s="3"/>
    </row>
    <row r="262" ht="13.5">
      <c r="C262" s="3"/>
    </row>
    <row r="263" ht="13.5">
      <c r="C263" s="3"/>
    </row>
    <row r="264" ht="13.5">
      <c r="C264" s="3"/>
    </row>
    <row r="265" ht="13.5">
      <c r="C265" s="3"/>
    </row>
    <row r="266" ht="13.5">
      <c r="C266" s="3"/>
    </row>
    <row r="267" ht="13.5">
      <c r="C267" s="3"/>
    </row>
    <row r="268" ht="13.5">
      <c r="C268" s="3"/>
    </row>
    <row r="269" ht="13.5">
      <c r="C269" s="3"/>
    </row>
    <row r="270" ht="13.5">
      <c r="C270" s="3"/>
    </row>
    <row r="271" ht="13.5">
      <c r="C271" s="3"/>
    </row>
    <row r="272" ht="13.5">
      <c r="C272" s="3"/>
    </row>
    <row r="273" ht="13.5">
      <c r="C273" s="3"/>
    </row>
    <row r="274" ht="13.5">
      <c r="C274" s="3"/>
    </row>
    <row r="275" ht="13.5">
      <c r="C275" s="3"/>
    </row>
    <row r="276" ht="13.5">
      <c r="C276" s="3"/>
    </row>
    <row r="277" ht="13.5">
      <c r="C277" s="3"/>
    </row>
    <row r="278" ht="13.5">
      <c r="C278" s="3"/>
    </row>
    <row r="279" ht="13.5">
      <c r="C279" s="3"/>
    </row>
    <row r="280" ht="13.5">
      <c r="C280" s="3"/>
    </row>
    <row r="281" ht="13.5">
      <c r="C281" s="3"/>
    </row>
    <row r="282" ht="13.5">
      <c r="C282" s="3"/>
    </row>
    <row r="283" ht="13.5">
      <c r="C283" s="3"/>
    </row>
    <row r="284" ht="13.5">
      <c r="C284" s="3"/>
    </row>
    <row r="285" ht="13.5">
      <c r="C285" s="3"/>
    </row>
    <row r="286" ht="13.5">
      <c r="C286" s="3"/>
    </row>
    <row r="287" ht="13.5">
      <c r="C287" s="3"/>
    </row>
    <row r="288" ht="13.5">
      <c r="C288" s="3"/>
    </row>
    <row r="289" ht="13.5">
      <c r="C289" s="3"/>
    </row>
    <row r="290" ht="13.5">
      <c r="C290" s="3"/>
    </row>
    <row r="291" ht="13.5">
      <c r="C291" s="3"/>
    </row>
    <row r="292" ht="13.5">
      <c r="C292" s="3"/>
    </row>
    <row r="293" ht="13.5">
      <c r="C293" s="3"/>
    </row>
    <row r="294" ht="13.5">
      <c r="C294" s="3"/>
    </row>
    <row r="295" ht="13.5">
      <c r="C295" s="3"/>
    </row>
    <row r="296" ht="13.5">
      <c r="C296" s="3"/>
    </row>
    <row r="297" ht="13.5">
      <c r="C297" s="3"/>
    </row>
    <row r="298" ht="13.5">
      <c r="C298" s="3"/>
    </row>
    <row r="299" ht="13.5">
      <c r="C299" s="3"/>
    </row>
    <row r="300" ht="13.5">
      <c r="C300" s="3"/>
    </row>
    <row r="301" ht="13.5">
      <c r="C301" s="3"/>
    </row>
    <row r="302" ht="13.5">
      <c r="C302" s="3"/>
    </row>
    <row r="303" ht="13.5">
      <c r="C303" s="3"/>
    </row>
    <row r="304" ht="13.5">
      <c r="C304" s="3"/>
    </row>
    <row r="305" ht="13.5">
      <c r="C305" s="3"/>
    </row>
    <row r="306" ht="13.5">
      <c r="C306" s="3"/>
    </row>
    <row r="307" ht="13.5">
      <c r="C307" s="3"/>
    </row>
    <row r="308" ht="13.5">
      <c r="C308" s="3"/>
    </row>
    <row r="309" ht="13.5">
      <c r="C309" s="3"/>
    </row>
    <row r="310" ht="13.5">
      <c r="C310" s="3"/>
    </row>
    <row r="311" ht="13.5">
      <c r="C311" s="3"/>
    </row>
    <row r="312" ht="13.5">
      <c r="C312" s="3"/>
    </row>
    <row r="313" ht="13.5">
      <c r="C313" s="3"/>
    </row>
    <row r="314" ht="13.5">
      <c r="C314" s="3"/>
    </row>
    <row r="315" ht="13.5">
      <c r="C315" s="3"/>
    </row>
    <row r="316" ht="13.5">
      <c r="C316" s="3"/>
    </row>
    <row r="317" ht="13.5">
      <c r="C317" s="3"/>
    </row>
    <row r="318" ht="13.5">
      <c r="C318" s="3"/>
    </row>
    <row r="319" ht="13.5">
      <c r="C319" s="3"/>
    </row>
    <row r="320" ht="13.5">
      <c r="C320" s="3"/>
    </row>
    <row r="321" ht="13.5">
      <c r="C321" s="3"/>
    </row>
    <row r="322" ht="13.5">
      <c r="C322" s="3"/>
    </row>
    <row r="323" ht="13.5">
      <c r="C323" s="3"/>
    </row>
    <row r="324" ht="13.5">
      <c r="C324" s="3"/>
    </row>
    <row r="325" ht="13.5">
      <c r="C325" s="3"/>
    </row>
    <row r="326" ht="13.5">
      <c r="C326" s="3"/>
    </row>
    <row r="327" ht="13.5">
      <c r="C327" s="3"/>
    </row>
    <row r="328" ht="13.5">
      <c r="C328" s="3"/>
    </row>
    <row r="329" ht="13.5">
      <c r="C329" s="3"/>
    </row>
    <row r="330" ht="13.5">
      <c r="C330" s="3"/>
    </row>
    <row r="331" ht="13.5">
      <c r="C331" s="3"/>
    </row>
    <row r="332" ht="13.5">
      <c r="C332" s="3"/>
    </row>
    <row r="333" ht="13.5">
      <c r="C333" s="3"/>
    </row>
    <row r="334" ht="13.5">
      <c r="C334" s="3"/>
    </row>
    <row r="335" ht="13.5">
      <c r="C335" s="3"/>
    </row>
    <row r="336" ht="13.5">
      <c r="C336" s="3"/>
    </row>
    <row r="337" ht="13.5">
      <c r="C337" s="3"/>
    </row>
    <row r="338" ht="13.5">
      <c r="C338" s="3"/>
    </row>
    <row r="339" ht="13.5">
      <c r="C339" s="3"/>
    </row>
    <row r="340" ht="13.5">
      <c r="C340" s="3"/>
    </row>
    <row r="341" ht="13.5">
      <c r="C341" s="3"/>
    </row>
    <row r="342" ht="13.5">
      <c r="C342" s="3"/>
    </row>
    <row r="343" ht="13.5">
      <c r="C343" s="3"/>
    </row>
    <row r="344" ht="13.5">
      <c r="C344" s="3"/>
    </row>
    <row r="345" ht="13.5">
      <c r="C345" s="3"/>
    </row>
    <row r="346" ht="13.5">
      <c r="C346" s="3"/>
    </row>
    <row r="347" ht="13.5">
      <c r="C347" s="3"/>
    </row>
    <row r="348" ht="13.5">
      <c r="C348" s="3"/>
    </row>
    <row r="349" ht="13.5">
      <c r="C349" s="3"/>
    </row>
    <row r="350" ht="13.5">
      <c r="C350" s="3"/>
    </row>
    <row r="351" ht="13.5">
      <c r="C351" s="3"/>
    </row>
    <row r="352" ht="13.5">
      <c r="C352" s="3"/>
    </row>
    <row r="353" ht="13.5">
      <c r="C353" s="3"/>
    </row>
    <row r="354" ht="13.5">
      <c r="C354" s="3"/>
    </row>
    <row r="355" ht="13.5">
      <c r="C355" s="3"/>
    </row>
    <row r="356" ht="13.5">
      <c r="C356" s="3"/>
    </row>
    <row r="357" ht="13.5">
      <c r="C357" s="3"/>
    </row>
    <row r="358" ht="13.5">
      <c r="C358" s="3"/>
    </row>
    <row r="359" ht="13.5">
      <c r="C359" s="3"/>
    </row>
    <row r="360" ht="13.5">
      <c r="C360" s="3"/>
    </row>
    <row r="361" ht="13.5">
      <c r="C361" s="3"/>
    </row>
    <row r="362" ht="13.5">
      <c r="C362" s="3"/>
    </row>
    <row r="363" ht="13.5">
      <c r="C363" s="3"/>
    </row>
    <row r="364" ht="13.5">
      <c r="C364" s="3"/>
    </row>
    <row r="365" ht="13.5">
      <c r="C365" s="3"/>
    </row>
    <row r="366" ht="13.5">
      <c r="C366" s="3"/>
    </row>
    <row r="367" ht="13.5">
      <c r="C367" s="3"/>
    </row>
    <row r="368" ht="13.5">
      <c r="C368" s="3"/>
    </row>
    <row r="369" ht="13.5">
      <c r="C369" s="3"/>
    </row>
    <row r="370" ht="13.5">
      <c r="C370" s="3"/>
    </row>
    <row r="371" ht="13.5">
      <c r="C371" s="3"/>
    </row>
    <row r="372" ht="13.5">
      <c r="C372" s="3"/>
    </row>
    <row r="373" ht="13.5">
      <c r="C373" s="3"/>
    </row>
    <row r="374" ht="13.5">
      <c r="C374" s="3"/>
    </row>
    <row r="375" ht="13.5">
      <c r="C375" s="3"/>
    </row>
    <row r="376" ht="13.5">
      <c r="C376" s="3"/>
    </row>
    <row r="377" ht="13.5">
      <c r="C377" s="3"/>
    </row>
    <row r="378" ht="13.5">
      <c r="C378" s="3"/>
    </row>
    <row r="379" ht="13.5">
      <c r="C379" s="3"/>
    </row>
    <row r="380" ht="13.5">
      <c r="C380" s="3"/>
    </row>
    <row r="381" ht="13.5">
      <c r="C381" s="3"/>
    </row>
    <row r="382" ht="13.5">
      <c r="C382" s="3"/>
    </row>
    <row r="383" ht="13.5">
      <c r="C383" s="3"/>
    </row>
    <row r="384" ht="13.5">
      <c r="C384" s="3"/>
    </row>
    <row r="385" ht="13.5">
      <c r="C385" s="3"/>
    </row>
    <row r="386" ht="13.5">
      <c r="C386" s="3"/>
    </row>
    <row r="387" ht="13.5">
      <c r="C387" s="3"/>
    </row>
    <row r="388" ht="13.5">
      <c r="C388" s="3"/>
    </row>
    <row r="389" ht="13.5">
      <c r="C389" s="3"/>
    </row>
    <row r="390" ht="13.5">
      <c r="C390" s="3"/>
    </row>
    <row r="391" ht="13.5">
      <c r="C391" s="3"/>
    </row>
    <row r="392" ht="13.5">
      <c r="C392" s="3"/>
    </row>
    <row r="393" ht="13.5">
      <c r="C393" s="3"/>
    </row>
    <row r="394" ht="13.5">
      <c r="C394" s="3"/>
    </row>
    <row r="395" ht="13.5">
      <c r="C395" s="3"/>
    </row>
    <row r="396" ht="13.5">
      <c r="C396" s="3"/>
    </row>
    <row r="397" ht="13.5">
      <c r="C397" s="3"/>
    </row>
    <row r="398" ht="13.5">
      <c r="C398" s="3"/>
    </row>
    <row r="399" ht="13.5">
      <c r="C399" s="3"/>
    </row>
    <row r="400" ht="13.5">
      <c r="C400" s="3"/>
    </row>
    <row r="401" ht="13.5">
      <c r="C401" s="3"/>
    </row>
    <row r="402" ht="13.5">
      <c r="C402" s="3"/>
    </row>
    <row r="403" ht="13.5">
      <c r="C403" s="3"/>
    </row>
    <row r="404" ht="13.5">
      <c r="C404" s="3"/>
    </row>
    <row r="405" ht="13.5">
      <c r="C405" s="3"/>
    </row>
    <row r="406" ht="13.5">
      <c r="C406" s="3"/>
    </row>
    <row r="407" ht="13.5">
      <c r="C407" s="3"/>
    </row>
    <row r="408" ht="13.5">
      <c r="C408" s="3"/>
    </row>
    <row r="409" ht="13.5">
      <c r="C409" s="3"/>
    </row>
    <row r="410" ht="13.5">
      <c r="C410" s="3"/>
    </row>
    <row r="411" ht="13.5">
      <c r="C411" s="3"/>
    </row>
    <row r="412" ht="13.5">
      <c r="C412" s="3"/>
    </row>
    <row r="413" ht="13.5">
      <c r="C413" s="3"/>
    </row>
    <row r="414" ht="13.5">
      <c r="C414" s="3"/>
    </row>
    <row r="415" ht="13.5">
      <c r="C415" s="3"/>
    </row>
    <row r="416" ht="13.5">
      <c r="C416" s="3"/>
    </row>
    <row r="417" ht="13.5">
      <c r="C417" s="3"/>
    </row>
    <row r="418" ht="13.5">
      <c r="C418" s="3"/>
    </row>
    <row r="419" ht="13.5">
      <c r="C419" s="3"/>
    </row>
    <row r="420" ht="13.5">
      <c r="C420" s="3"/>
    </row>
    <row r="421" ht="13.5">
      <c r="C421" s="3"/>
    </row>
    <row r="422" ht="13.5">
      <c r="C422" s="3"/>
    </row>
    <row r="423" ht="13.5">
      <c r="C423" s="3"/>
    </row>
    <row r="424" ht="13.5">
      <c r="C424" s="3"/>
    </row>
    <row r="425" ht="13.5">
      <c r="C425" s="3"/>
    </row>
    <row r="426" ht="13.5">
      <c r="C426" s="3"/>
    </row>
    <row r="427" ht="13.5">
      <c r="C427" s="3"/>
    </row>
    <row r="428" ht="13.5">
      <c r="C428" s="3"/>
    </row>
    <row r="429" ht="13.5">
      <c r="C429" s="3"/>
    </row>
    <row r="430" ht="13.5">
      <c r="C430" s="3"/>
    </row>
    <row r="431" ht="13.5">
      <c r="C431" s="3"/>
    </row>
    <row r="432" ht="13.5">
      <c r="C432" s="3"/>
    </row>
    <row r="433" ht="13.5">
      <c r="C433" s="3"/>
    </row>
    <row r="434" ht="13.5">
      <c r="C434" s="3"/>
    </row>
    <row r="435" ht="13.5">
      <c r="C435" s="3"/>
    </row>
    <row r="436" ht="13.5">
      <c r="C436" s="3"/>
    </row>
    <row r="437" ht="13.5">
      <c r="C437" s="3"/>
    </row>
    <row r="438" ht="13.5">
      <c r="C438" s="3"/>
    </row>
    <row r="439" ht="13.5">
      <c r="C439" s="3"/>
    </row>
    <row r="440" ht="13.5">
      <c r="C440" s="3"/>
    </row>
    <row r="441" ht="13.5">
      <c r="C441" s="3"/>
    </row>
    <row r="442" ht="13.5">
      <c r="C442" s="3"/>
    </row>
    <row r="443" ht="13.5">
      <c r="C443" s="3"/>
    </row>
    <row r="444" ht="13.5">
      <c r="C444" s="3"/>
    </row>
    <row r="445" ht="13.5">
      <c r="C445" s="3"/>
    </row>
    <row r="446" ht="13.5">
      <c r="C446" s="3"/>
    </row>
    <row r="447" ht="13.5">
      <c r="C447" s="3"/>
    </row>
    <row r="448" ht="13.5">
      <c r="C448" s="3"/>
    </row>
    <row r="449" ht="13.5">
      <c r="C449" s="3"/>
    </row>
    <row r="450" ht="13.5">
      <c r="C450" s="3"/>
    </row>
    <row r="451" ht="13.5">
      <c r="C451" s="3"/>
    </row>
    <row r="452" ht="13.5">
      <c r="C452" s="3"/>
    </row>
    <row r="453" ht="13.5">
      <c r="C453" s="3"/>
    </row>
    <row r="454" ht="13.5">
      <c r="C454" s="3"/>
    </row>
    <row r="455" ht="13.5">
      <c r="C455" s="3"/>
    </row>
    <row r="456" ht="13.5">
      <c r="C456" s="3"/>
    </row>
    <row r="457" ht="13.5">
      <c r="C457" s="3"/>
    </row>
    <row r="458" ht="13.5">
      <c r="C458" s="3"/>
    </row>
    <row r="459" ht="13.5">
      <c r="C459" s="3"/>
    </row>
    <row r="460" ht="13.5">
      <c r="C460" s="3"/>
    </row>
    <row r="461" ht="13.5">
      <c r="C461" s="3"/>
    </row>
    <row r="462" ht="13.5">
      <c r="C462" s="3"/>
    </row>
    <row r="463" ht="13.5">
      <c r="C463" s="3"/>
    </row>
    <row r="464" ht="13.5">
      <c r="C464" s="3"/>
    </row>
    <row r="465" ht="13.5">
      <c r="C465" s="3"/>
    </row>
    <row r="466" ht="13.5">
      <c r="C466" s="3"/>
    </row>
    <row r="467" ht="13.5">
      <c r="C467" s="3"/>
    </row>
    <row r="468" ht="13.5">
      <c r="C468" s="3"/>
    </row>
    <row r="469" ht="13.5">
      <c r="C469" s="3"/>
    </row>
    <row r="470" ht="13.5">
      <c r="C470" s="3"/>
    </row>
    <row r="471" ht="13.5">
      <c r="C471" s="3"/>
    </row>
    <row r="472" ht="13.5">
      <c r="C472" s="3"/>
    </row>
    <row r="473" ht="13.5">
      <c r="C473" s="3"/>
    </row>
    <row r="474" ht="13.5">
      <c r="C474" s="3"/>
    </row>
    <row r="475" ht="13.5">
      <c r="C475" s="3"/>
    </row>
    <row r="476" ht="13.5">
      <c r="C476" s="3"/>
    </row>
    <row r="477" ht="13.5">
      <c r="C477" s="3"/>
    </row>
    <row r="478" ht="13.5">
      <c r="C478" s="3"/>
    </row>
    <row r="479" ht="13.5">
      <c r="C479" s="3"/>
    </row>
    <row r="480" ht="13.5">
      <c r="C480" s="3"/>
    </row>
    <row r="481" ht="13.5">
      <c r="C481" s="3"/>
    </row>
    <row r="482" ht="13.5">
      <c r="C482" s="3"/>
    </row>
    <row r="483" ht="13.5">
      <c r="C483" s="3"/>
    </row>
    <row r="484" ht="13.5">
      <c r="C484" s="3"/>
    </row>
    <row r="485" ht="13.5">
      <c r="C485" s="3"/>
    </row>
    <row r="486" ht="13.5">
      <c r="C486" s="3"/>
    </row>
    <row r="487" ht="13.5">
      <c r="C487" s="3"/>
    </row>
    <row r="488" ht="13.5">
      <c r="C488" s="3"/>
    </row>
    <row r="489" ht="13.5">
      <c r="C489" s="3"/>
    </row>
    <row r="490" ht="13.5">
      <c r="C490" s="3"/>
    </row>
    <row r="491" ht="13.5">
      <c r="C491" s="3"/>
    </row>
    <row r="492" ht="13.5">
      <c r="C492" s="3"/>
    </row>
    <row r="493" ht="13.5">
      <c r="C493" s="3"/>
    </row>
    <row r="494" ht="13.5">
      <c r="C494" s="3"/>
    </row>
    <row r="495" ht="13.5">
      <c r="C495" s="3"/>
    </row>
    <row r="496" ht="13.5">
      <c r="C496" s="3"/>
    </row>
    <row r="497" ht="13.5">
      <c r="C497" s="3"/>
    </row>
    <row r="498" ht="13.5">
      <c r="C498" s="3"/>
    </row>
    <row r="499" ht="13.5">
      <c r="C499" s="3"/>
    </row>
    <row r="500" ht="13.5">
      <c r="C500" s="3"/>
    </row>
    <row r="501" ht="13.5">
      <c r="C501" s="3"/>
    </row>
    <row r="502" ht="13.5">
      <c r="C502" s="3"/>
    </row>
    <row r="503" ht="13.5">
      <c r="C503" s="3"/>
    </row>
    <row r="504" ht="13.5">
      <c r="C504" s="3"/>
    </row>
    <row r="505" ht="13.5">
      <c r="C505" s="3"/>
    </row>
    <row r="506" ht="13.5">
      <c r="C506" s="3"/>
    </row>
    <row r="507" ht="13.5">
      <c r="C507" s="3"/>
    </row>
    <row r="508" ht="13.5">
      <c r="C508" s="3"/>
    </row>
    <row r="509" ht="13.5">
      <c r="C509" s="3"/>
    </row>
    <row r="510" ht="13.5">
      <c r="C510" s="3"/>
    </row>
    <row r="511" ht="13.5">
      <c r="C511" s="3"/>
    </row>
    <row r="512" ht="13.5">
      <c r="C512" s="3"/>
    </row>
    <row r="513" ht="13.5">
      <c r="C513" s="3"/>
    </row>
    <row r="514" ht="13.5">
      <c r="C514" s="3"/>
    </row>
    <row r="515" ht="13.5">
      <c r="C515" s="3"/>
    </row>
    <row r="516" ht="13.5">
      <c r="C516" s="3"/>
    </row>
    <row r="517" ht="13.5">
      <c r="C517" s="3"/>
    </row>
    <row r="518" ht="13.5">
      <c r="C518" s="3"/>
    </row>
    <row r="519" ht="13.5">
      <c r="C519" s="3"/>
    </row>
    <row r="520" ht="13.5">
      <c r="C520" s="3"/>
    </row>
    <row r="521" ht="13.5">
      <c r="C521" s="3"/>
    </row>
    <row r="522" ht="13.5">
      <c r="C522" s="3"/>
    </row>
    <row r="523" ht="13.5">
      <c r="C523" s="3"/>
    </row>
    <row r="524" ht="13.5">
      <c r="C524" s="3"/>
    </row>
    <row r="525" ht="13.5">
      <c r="C525" s="3"/>
    </row>
    <row r="526" ht="13.5">
      <c r="C526" s="3"/>
    </row>
    <row r="527" ht="13.5">
      <c r="C527" s="3"/>
    </row>
    <row r="528" ht="13.5">
      <c r="C528" s="3"/>
    </row>
    <row r="529" ht="13.5">
      <c r="C529" s="3"/>
    </row>
    <row r="530" ht="13.5">
      <c r="C530" s="3"/>
    </row>
    <row r="531" ht="13.5">
      <c r="C531" s="3"/>
    </row>
    <row r="532" ht="13.5">
      <c r="C532" s="3"/>
    </row>
    <row r="533" ht="13.5">
      <c r="C533" s="3"/>
    </row>
    <row r="534" ht="13.5">
      <c r="C534" s="3"/>
    </row>
    <row r="535" ht="13.5">
      <c r="C535" s="3"/>
    </row>
    <row r="536" ht="13.5">
      <c r="C536" s="3"/>
    </row>
    <row r="537" ht="13.5">
      <c r="C537" s="3"/>
    </row>
    <row r="538" ht="13.5">
      <c r="C538" s="3"/>
    </row>
    <row r="539" ht="13.5">
      <c r="C539" s="3"/>
    </row>
    <row r="540" ht="13.5">
      <c r="C540" s="3"/>
    </row>
    <row r="541" ht="13.5">
      <c r="C541" s="3"/>
    </row>
    <row r="542" ht="13.5">
      <c r="C542" s="3"/>
    </row>
    <row r="543" ht="13.5">
      <c r="C543" s="3"/>
    </row>
    <row r="544" ht="13.5">
      <c r="C544" s="3"/>
    </row>
    <row r="545" ht="13.5">
      <c r="C545" s="3"/>
    </row>
    <row r="546" ht="13.5">
      <c r="C546" s="3"/>
    </row>
    <row r="547" ht="13.5">
      <c r="C547" s="3"/>
    </row>
    <row r="548" ht="13.5">
      <c r="C548" s="3"/>
    </row>
    <row r="549" ht="13.5">
      <c r="C549" s="3"/>
    </row>
    <row r="550" ht="13.5">
      <c r="C550" s="3"/>
    </row>
    <row r="551" ht="13.5">
      <c r="C551" s="3"/>
    </row>
    <row r="552" ht="13.5">
      <c r="C552" s="3"/>
    </row>
    <row r="553" ht="13.5">
      <c r="C553" s="3"/>
    </row>
    <row r="554" ht="13.5">
      <c r="C554" s="3"/>
    </row>
    <row r="555" ht="13.5">
      <c r="C555" s="3"/>
    </row>
    <row r="556" ht="13.5">
      <c r="C556" s="3"/>
    </row>
    <row r="557" ht="13.5">
      <c r="C557" s="3"/>
    </row>
    <row r="558" ht="13.5">
      <c r="C558" s="3"/>
    </row>
    <row r="559" ht="13.5">
      <c r="C559" s="3"/>
    </row>
    <row r="560" ht="13.5">
      <c r="C560" s="3"/>
    </row>
    <row r="561" ht="13.5">
      <c r="C561" s="3"/>
    </row>
    <row r="562" ht="13.5">
      <c r="C562" s="3"/>
    </row>
    <row r="563" ht="13.5">
      <c r="C563" s="3"/>
    </row>
    <row r="564" ht="13.5">
      <c r="C564" s="3"/>
    </row>
    <row r="565" ht="13.5">
      <c r="C565" s="3"/>
    </row>
    <row r="566" ht="13.5">
      <c r="C566" s="3"/>
    </row>
    <row r="567" ht="13.5">
      <c r="C567" s="3"/>
    </row>
    <row r="568" ht="13.5">
      <c r="C568" s="3"/>
    </row>
    <row r="569" ht="13.5">
      <c r="C569" s="3"/>
    </row>
    <row r="570" ht="13.5">
      <c r="C570" s="3"/>
    </row>
    <row r="571" ht="13.5">
      <c r="C571" s="3"/>
    </row>
    <row r="572" ht="13.5">
      <c r="C572" s="3"/>
    </row>
    <row r="573" ht="13.5">
      <c r="C573" s="3"/>
    </row>
    <row r="574" ht="13.5">
      <c r="C574" s="3"/>
    </row>
    <row r="575" ht="13.5">
      <c r="C575" s="3"/>
    </row>
    <row r="576" ht="13.5">
      <c r="C576" s="3"/>
    </row>
    <row r="577" ht="13.5">
      <c r="C577" s="3"/>
    </row>
    <row r="578" ht="13.5">
      <c r="C578" s="3"/>
    </row>
    <row r="579" ht="13.5">
      <c r="C579" s="3"/>
    </row>
    <row r="580" ht="13.5">
      <c r="C580" s="3"/>
    </row>
    <row r="581" ht="13.5">
      <c r="C581" s="3"/>
    </row>
    <row r="582" ht="13.5">
      <c r="C582" s="3"/>
    </row>
    <row r="583" ht="13.5">
      <c r="C583" s="3"/>
    </row>
    <row r="584" ht="13.5">
      <c r="C584" s="3"/>
    </row>
    <row r="585" ht="13.5">
      <c r="C585" s="3"/>
    </row>
    <row r="586" ht="13.5">
      <c r="C586" s="3"/>
    </row>
    <row r="587" ht="13.5">
      <c r="C587" s="3"/>
    </row>
    <row r="588" ht="13.5">
      <c r="C588" s="3"/>
    </row>
    <row r="589" ht="13.5">
      <c r="C589" s="3"/>
    </row>
    <row r="590" ht="13.5">
      <c r="C590" s="3"/>
    </row>
    <row r="591" ht="13.5">
      <c r="C591" s="3"/>
    </row>
    <row r="592" ht="13.5">
      <c r="C592" s="3"/>
    </row>
    <row r="593" ht="13.5">
      <c r="C593" s="3"/>
    </row>
    <row r="594" ht="13.5">
      <c r="C594" s="3"/>
    </row>
    <row r="595" ht="13.5">
      <c r="C595" s="3"/>
    </row>
    <row r="596" ht="13.5">
      <c r="C596" s="3"/>
    </row>
    <row r="597" ht="13.5">
      <c r="C597" s="3"/>
    </row>
    <row r="598" ht="13.5">
      <c r="C598" s="3"/>
    </row>
    <row r="599" ht="13.5">
      <c r="C599" s="3"/>
    </row>
    <row r="600" ht="13.5">
      <c r="C600" s="3"/>
    </row>
    <row r="601" ht="13.5">
      <c r="C601" s="3"/>
    </row>
    <row r="602" ht="13.5">
      <c r="C602" s="3"/>
    </row>
    <row r="603" ht="13.5">
      <c r="C603" s="3"/>
    </row>
    <row r="604" ht="13.5">
      <c r="C604" s="3"/>
    </row>
    <row r="605" ht="13.5">
      <c r="C605" s="3"/>
    </row>
    <row r="606" ht="13.5">
      <c r="C606" s="3"/>
    </row>
    <row r="607" ht="13.5">
      <c r="C607" s="3"/>
    </row>
    <row r="608" ht="13.5">
      <c r="C608" s="3"/>
    </row>
    <row r="609" ht="13.5">
      <c r="C609" s="3"/>
    </row>
    <row r="610" ht="13.5">
      <c r="C610" s="3"/>
    </row>
    <row r="611" ht="13.5">
      <c r="C611" s="3"/>
    </row>
    <row r="612" ht="13.5">
      <c r="C612" s="3"/>
    </row>
    <row r="613" ht="13.5">
      <c r="C613" s="3"/>
    </row>
    <row r="614" ht="13.5">
      <c r="C614" s="3"/>
    </row>
    <row r="615" ht="13.5">
      <c r="C615" s="3"/>
    </row>
    <row r="616" ht="13.5">
      <c r="C616" s="3"/>
    </row>
    <row r="617" ht="13.5">
      <c r="C617" s="3"/>
    </row>
    <row r="618" ht="13.5">
      <c r="C618" s="3"/>
    </row>
    <row r="619" ht="13.5">
      <c r="C619" s="3"/>
    </row>
    <row r="620" ht="13.5">
      <c r="C620" s="3"/>
    </row>
    <row r="621" ht="13.5">
      <c r="C621" s="3"/>
    </row>
    <row r="622" ht="13.5">
      <c r="C622" s="3"/>
    </row>
    <row r="623" ht="13.5">
      <c r="C623" s="3"/>
    </row>
    <row r="624" ht="13.5">
      <c r="C624" s="3"/>
    </row>
    <row r="625" ht="13.5">
      <c r="C625" s="3"/>
    </row>
    <row r="626" ht="13.5">
      <c r="C626" s="3"/>
    </row>
    <row r="627" ht="13.5">
      <c r="C627" s="3"/>
    </row>
    <row r="628" ht="13.5">
      <c r="C628" s="3"/>
    </row>
    <row r="629" ht="13.5">
      <c r="C629" s="3"/>
    </row>
    <row r="630" ht="13.5">
      <c r="C630" s="3"/>
    </row>
    <row r="631" ht="13.5">
      <c r="C631" s="3"/>
    </row>
    <row r="632" ht="13.5">
      <c r="C632" s="3"/>
    </row>
    <row r="633" ht="13.5">
      <c r="C633" s="3"/>
    </row>
    <row r="634" ht="13.5">
      <c r="C634" s="3"/>
    </row>
    <row r="635" ht="13.5">
      <c r="C635" s="3"/>
    </row>
    <row r="636" ht="13.5">
      <c r="C636" s="3"/>
    </row>
    <row r="637" ht="13.5">
      <c r="C637" s="3"/>
    </row>
    <row r="638" ht="13.5">
      <c r="C638" s="3"/>
    </row>
    <row r="639" ht="13.5">
      <c r="C639" s="3"/>
    </row>
    <row r="640" ht="13.5">
      <c r="C640" s="3"/>
    </row>
    <row r="641" ht="13.5">
      <c r="C641" s="3"/>
    </row>
    <row r="642" ht="13.5">
      <c r="C642" s="3"/>
    </row>
    <row r="643" ht="13.5">
      <c r="C643" s="3"/>
    </row>
    <row r="644" ht="13.5">
      <c r="C644" s="3"/>
    </row>
    <row r="645" ht="13.5">
      <c r="C645" s="3"/>
    </row>
    <row r="646" ht="13.5">
      <c r="C646" s="3"/>
    </row>
    <row r="647" ht="13.5">
      <c r="C647" s="3"/>
    </row>
    <row r="648" ht="13.5">
      <c r="C648" s="3"/>
    </row>
    <row r="649" ht="13.5">
      <c r="C649" s="3"/>
    </row>
    <row r="650" ht="13.5">
      <c r="C650" s="3"/>
    </row>
    <row r="651" ht="13.5">
      <c r="C651" s="3"/>
    </row>
    <row r="652" ht="13.5">
      <c r="C652" s="3"/>
    </row>
    <row r="653" ht="13.5">
      <c r="C653" s="3"/>
    </row>
    <row r="654" ht="13.5">
      <c r="C654" s="3"/>
    </row>
    <row r="655" ht="13.5">
      <c r="C655" s="3"/>
    </row>
    <row r="656" ht="13.5">
      <c r="C656" s="3"/>
    </row>
    <row r="657" ht="13.5">
      <c r="C657" s="3"/>
    </row>
    <row r="658" ht="13.5">
      <c r="C658" s="3"/>
    </row>
    <row r="659" ht="13.5">
      <c r="C659" s="3"/>
    </row>
    <row r="660" ht="13.5">
      <c r="C660" s="3"/>
    </row>
    <row r="661" ht="13.5">
      <c r="C661" s="3"/>
    </row>
    <row r="662" ht="13.5">
      <c r="C662" s="3"/>
    </row>
    <row r="663" ht="13.5">
      <c r="C663" s="3"/>
    </row>
    <row r="664" ht="13.5">
      <c r="C664" s="3"/>
    </row>
    <row r="665" ht="13.5">
      <c r="C665" s="3"/>
    </row>
    <row r="666" ht="13.5">
      <c r="C666" s="3"/>
    </row>
    <row r="667" ht="13.5">
      <c r="C667" s="3"/>
    </row>
    <row r="668" ht="13.5">
      <c r="C668" s="3"/>
    </row>
    <row r="669" ht="13.5">
      <c r="C669" s="3"/>
    </row>
    <row r="670" ht="13.5">
      <c r="C670" s="3"/>
    </row>
    <row r="671" ht="13.5">
      <c r="C671" s="3"/>
    </row>
    <row r="672" ht="13.5">
      <c r="C672" s="3"/>
    </row>
    <row r="673" ht="13.5">
      <c r="C673" s="3"/>
    </row>
    <row r="674" ht="13.5">
      <c r="C674" s="3"/>
    </row>
    <row r="675" ht="13.5">
      <c r="C675" s="3"/>
    </row>
    <row r="676" ht="13.5">
      <c r="C676" s="3"/>
    </row>
    <row r="677" ht="13.5">
      <c r="C677" s="3"/>
    </row>
    <row r="678" ht="13.5">
      <c r="C678" s="3"/>
    </row>
    <row r="679" ht="13.5">
      <c r="C679" s="3"/>
    </row>
    <row r="680" ht="13.5">
      <c r="C680" s="3"/>
    </row>
    <row r="681" ht="13.5">
      <c r="C681" s="3"/>
    </row>
    <row r="682" ht="13.5">
      <c r="C682" s="3"/>
    </row>
    <row r="683" ht="13.5">
      <c r="C683" s="3"/>
    </row>
    <row r="684" ht="13.5">
      <c r="C684" s="3"/>
    </row>
    <row r="685" ht="13.5">
      <c r="C685" s="3"/>
    </row>
    <row r="686" ht="13.5">
      <c r="C686" s="3"/>
    </row>
    <row r="687" ht="13.5">
      <c r="C687" s="3"/>
    </row>
    <row r="688" ht="13.5">
      <c r="C688" s="3"/>
    </row>
    <row r="689" ht="13.5">
      <c r="C689" s="3"/>
    </row>
    <row r="690" ht="13.5">
      <c r="C690" s="3"/>
    </row>
    <row r="691" ht="13.5">
      <c r="C691" s="3"/>
    </row>
    <row r="692" ht="13.5">
      <c r="C692" s="3"/>
    </row>
    <row r="693" ht="13.5">
      <c r="C693" s="3"/>
    </row>
    <row r="694" ht="13.5">
      <c r="C694" s="3"/>
    </row>
    <row r="695" ht="13.5">
      <c r="C695" s="3"/>
    </row>
    <row r="696" ht="13.5">
      <c r="C696" s="3"/>
    </row>
    <row r="697" ht="13.5">
      <c r="C697" s="3"/>
    </row>
    <row r="698" ht="13.5">
      <c r="C698" s="3"/>
    </row>
    <row r="699" ht="13.5">
      <c r="C699" s="3"/>
    </row>
    <row r="700" ht="13.5">
      <c r="C700" s="3"/>
    </row>
    <row r="701" ht="13.5">
      <c r="C701" s="3"/>
    </row>
    <row r="702" ht="13.5">
      <c r="C702" s="3"/>
    </row>
    <row r="703" ht="13.5">
      <c r="C703" s="3"/>
    </row>
    <row r="704" ht="13.5">
      <c r="C704" s="3"/>
    </row>
    <row r="705" ht="13.5">
      <c r="C705" s="3"/>
    </row>
    <row r="706" ht="13.5">
      <c r="C706" s="3"/>
    </row>
    <row r="707" ht="13.5">
      <c r="C707" s="3"/>
    </row>
    <row r="708" ht="13.5">
      <c r="C708" s="3"/>
    </row>
    <row r="709" ht="13.5">
      <c r="C709" s="3"/>
    </row>
    <row r="710" ht="13.5">
      <c r="C710" s="3"/>
    </row>
    <row r="711" ht="13.5">
      <c r="C711" s="3"/>
    </row>
    <row r="712" ht="13.5">
      <c r="C712" s="3"/>
    </row>
    <row r="713" ht="13.5">
      <c r="C713" s="3"/>
    </row>
    <row r="714" ht="13.5">
      <c r="C714" s="3"/>
    </row>
    <row r="715" ht="13.5">
      <c r="C715" s="3"/>
    </row>
    <row r="716" ht="13.5">
      <c r="C716" s="3"/>
    </row>
    <row r="717" ht="13.5">
      <c r="C717" s="3"/>
    </row>
    <row r="718" ht="13.5">
      <c r="C718" s="3"/>
    </row>
    <row r="719" ht="13.5">
      <c r="C719" s="3"/>
    </row>
    <row r="720" ht="13.5">
      <c r="C720" s="3"/>
    </row>
    <row r="721" ht="13.5">
      <c r="C721" s="3"/>
    </row>
    <row r="722" ht="13.5">
      <c r="C722" s="3"/>
    </row>
    <row r="723" ht="13.5">
      <c r="C723" s="3"/>
    </row>
    <row r="724" ht="13.5">
      <c r="C724" s="3"/>
    </row>
    <row r="725" ht="13.5">
      <c r="C725" s="3"/>
    </row>
    <row r="726" ht="13.5">
      <c r="C726" s="3"/>
    </row>
    <row r="727" ht="13.5">
      <c r="C727" s="3"/>
    </row>
    <row r="728" ht="13.5">
      <c r="C728" s="3"/>
    </row>
    <row r="729" ht="13.5">
      <c r="C729" s="3"/>
    </row>
    <row r="730" ht="13.5">
      <c r="C730" s="3"/>
    </row>
    <row r="731" ht="13.5">
      <c r="C731" s="3"/>
    </row>
    <row r="732" ht="13.5">
      <c r="C732" s="3"/>
    </row>
    <row r="733" ht="13.5">
      <c r="C733" s="3"/>
    </row>
    <row r="734" ht="13.5">
      <c r="C734" s="3"/>
    </row>
    <row r="735" ht="13.5">
      <c r="C735" s="3"/>
    </row>
    <row r="736" ht="13.5">
      <c r="C736" s="3"/>
    </row>
    <row r="737" ht="13.5">
      <c r="C737" s="3"/>
    </row>
    <row r="738" ht="13.5">
      <c r="C738" s="3"/>
    </row>
    <row r="739" ht="13.5">
      <c r="C739" s="3"/>
    </row>
    <row r="740" ht="13.5">
      <c r="C740" s="3"/>
    </row>
    <row r="741" ht="13.5">
      <c r="C741" s="3"/>
    </row>
    <row r="742" ht="13.5">
      <c r="C742" s="3"/>
    </row>
    <row r="743" ht="13.5">
      <c r="C743" s="3"/>
    </row>
    <row r="744" ht="13.5">
      <c r="C744" s="3"/>
    </row>
    <row r="745" ht="13.5">
      <c r="C745" s="3"/>
    </row>
    <row r="746" ht="13.5">
      <c r="C746" s="3"/>
    </row>
    <row r="747" ht="13.5">
      <c r="C747" s="3"/>
    </row>
    <row r="748" ht="13.5">
      <c r="C748" s="3"/>
    </row>
    <row r="749" ht="13.5">
      <c r="C749" s="3"/>
    </row>
    <row r="750" ht="13.5">
      <c r="C750" s="3"/>
    </row>
    <row r="751" ht="13.5">
      <c r="C751" s="3"/>
    </row>
    <row r="752" ht="13.5">
      <c r="C752" s="3"/>
    </row>
    <row r="753" ht="13.5">
      <c r="C753" s="3"/>
    </row>
    <row r="754" ht="13.5">
      <c r="C754" s="3"/>
    </row>
    <row r="755" ht="13.5">
      <c r="C755" s="3"/>
    </row>
    <row r="756" ht="13.5">
      <c r="C756" s="3"/>
    </row>
    <row r="757" ht="13.5">
      <c r="C757" s="3"/>
    </row>
    <row r="758" ht="13.5">
      <c r="C758" s="3"/>
    </row>
    <row r="759" ht="13.5">
      <c r="C759" s="3"/>
    </row>
    <row r="760" ht="13.5">
      <c r="C760" s="3"/>
    </row>
    <row r="761" ht="13.5">
      <c r="C761" s="3"/>
    </row>
    <row r="762" ht="13.5">
      <c r="C762" s="3"/>
    </row>
    <row r="763" ht="13.5">
      <c r="C763" s="3"/>
    </row>
    <row r="764" ht="13.5">
      <c r="C764" s="3"/>
    </row>
    <row r="765" ht="13.5">
      <c r="C765" s="3"/>
    </row>
    <row r="766" ht="13.5">
      <c r="C766" s="3"/>
    </row>
    <row r="767" ht="13.5">
      <c r="C767" s="3"/>
    </row>
    <row r="768" ht="13.5">
      <c r="C768" s="3"/>
    </row>
    <row r="769" ht="13.5">
      <c r="C769" s="3"/>
    </row>
    <row r="770" ht="13.5">
      <c r="C770" s="3"/>
    </row>
    <row r="771" ht="13.5">
      <c r="C771" s="3"/>
    </row>
    <row r="772" ht="13.5">
      <c r="C772" s="3"/>
    </row>
    <row r="773" ht="13.5">
      <c r="C773" s="3"/>
    </row>
    <row r="774" ht="13.5">
      <c r="C774" s="3"/>
    </row>
    <row r="775" ht="13.5">
      <c r="C775" s="3"/>
    </row>
    <row r="776" ht="13.5">
      <c r="C776" s="3"/>
    </row>
    <row r="777" ht="13.5">
      <c r="C777" s="3"/>
    </row>
    <row r="778" ht="13.5">
      <c r="C778" s="3"/>
    </row>
    <row r="779" ht="13.5">
      <c r="C779" s="3"/>
    </row>
    <row r="780" ht="13.5">
      <c r="C780" s="3"/>
    </row>
    <row r="781" ht="13.5">
      <c r="C781" s="3"/>
    </row>
    <row r="782" ht="13.5">
      <c r="C782" s="3"/>
    </row>
    <row r="783" ht="13.5">
      <c r="C783" s="3"/>
    </row>
    <row r="784" ht="13.5">
      <c r="C784" s="3"/>
    </row>
    <row r="785" ht="13.5">
      <c r="C785" s="3"/>
    </row>
    <row r="786" ht="13.5">
      <c r="C786" s="3"/>
    </row>
    <row r="787" ht="13.5">
      <c r="C787" s="3"/>
    </row>
    <row r="788" ht="13.5">
      <c r="C788" s="3"/>
    </row>
    <row r="789" ht="13.5">
      <c r="C789" s="3"/>
    </row>
    <row r="790" ht="13.5">
      <c r="C790" s="3"/>
    </row>
    <row r="791" ht="13.5">
      <c r="C791" s="3"/>
    </row>
    <row r="792" ht="13.5">
      <c r="C792" s="3"/>
    </row>
    <row r="793" ht="13.5">
      <c r="C793" s="3"/>
    </row>
    <row r="794" ht="13.5">
      <c r="C794" s="3"/>
    </row>
    <row r="795" ht="13.5">
      <c r="C795" s="3"/>
    </row>
    <row r="796" ht="13.5">
      <c r="C796" s="3"/>
    </row>
    <row r="797" ht="13.5">
      <c r="C797" s="3"/>
    </row>
    <row r="798" ht="13.5">
      <c r="C798" s="3"/>
    </row>
    <row r="799" ht="13.5">
      <c r="C799" s="3"/>
    </row>
    <row r="800" ht="13.5">
      <c r="C800" s="3"/>
    </row>
    <row r="801" ht="13.5">
      <c r="C801" s="3"/>
    </row>
    <row r="802" ht="13.5">
      <c r="C802" s="3"/>
    </row>
    <row r="803" ht="13.5">
      <c r="C803" s="3"/>
    </row>
    <row r="804" ht="13.5">
      <c r="C804" s="3"/>
    </row>
    <row r="805" ht="13.5">
      <c r="C805" s="3"/>
    </row>
    <row r="806" ht="13.5">
      <c r="C806" s="3"/>
    </row>
    <row r="807" ht="13.5">
      <c r="C807" s="3"/>
    </row>
    <row r="808" ht="13.5">
      <c r="C808" s="3"/>
    </row>
    <row r="809" ht="13.5">
      <c r="C809" s="3"/>
    </row>
    <row r="810" ht="13.5">
      <c r="C810" s="3"/>
    </row>
    <row r="811" ht="13.5">
      <c r="C811" s="3"/>
    </row>
    <row r="812" ht="13.5">
      <c r="C812" s="3"/>
    </row>
    <row r="813" ht="13.5">
      <c r="C813" s="3"/>
    </row>
    <row r="814" ht="13.5">
      <c r="C814" s="3"/>
    </row>
    <row r="815" ht="13.5">
      <c r="C815" s="3"/>
    </row>
    <row r="816" ht="13.5">
      <c r="C816" s="3"/>
    </row>
    <row r="817" ht="13.5">
      <c r="C817" s="3"/>
    </row>
    <row r="818" ht="13.5">
      <c r="C818" s="3"/>
    </row>
    <row r="819" ht="13.5">
      <c r="C819" s="3"/>
    </row>
    <row r="820" ht="13.5">
      <c r="C820" s="3"/>
    </row>
    <row r="821" ht="13.5">
      <c r="C821" s="3"/>
    </row>
    <row r="822" ht="13.5">
      <c r="C822" s="3"/>
    </row>
    <row r="823" ht="13.5">
      <c r="C823" s="3"/>
    </row>
    <row r="824" ht="13.5">
      <c r="C824" s="3"/>
    </row>
    <row r="825" ht="13.5">
      <c r="C825" s="3"/>
    </row>
    <row r="826" ht="13.5">
      <c r="C826" s="3"/>
    </row>
    <row r="827" ht="13.5">
      <c r="C827" s="3"/>
    </row>
    <row r="828" ht="13.5">
      <c r="C828" s="3"/>
    </row>
    <row r="829" ht="13.5">
      <c r="C829" s="3"/>
    </row>
    <row r="830" ht="13.5">
      <c r="C830" s="3"/>
    </row>
    <row r="831" ht="13.5">
      <c r="C831" s="3"/>
    </row>
    <row r="832" ht="13.5">
      <c r="C832" s="3"/>
    </row>
    <row r="833" ht="13.5">
      <c r="C833" s="3"/>
    </row>
    <row r="834" ht="13.5">
      <c r="C834" s="3"/>
    </row>
    <row r="835" ht="13.5">
      <c r="C835" s="3"/>
    </row>
    <row r="836" ht="13.5">
      <c r="C836" s="3"/>
    </row>
    <row r="837" ht="13.5">
      <c r="C837" s="3"/>
    </row>
    <row r="838" ht="13.5">
      <c r="C838" s="3"/>
    </row>
    <row r="839" ht="13.5">
      <c r="C839" s="3"/>
    </row>
    <row r="840" ht="13.5">
      <c r="C840" s="3"/>
    </row>
    <row r="841" ht="13.5">
      <c r="C841" s="3"/>
    </row>
    <row r="842" ht="13.5">
      <c r="C842" s="3"/>
    </row>
    <row r="843" ht="13.5">
      <c r="C843" s="3"/>
    </row>
    <row r="844" ht="13.5">
      <c r="C844" s="3"/>
    </row>
    <row r="845" ht="13.5">
      <c r="C845" s="3"/>
    </row>
    <row r="846" ht="13.5">
      <c r="C846" s="3"/>
    </row>
    <row r="847" ht="13.5">
      <c r="C847" s="3"/>
    </row>
    <row r="848" ht="13.5">
      <c r="C848" s="3"/>
    </row>
    <row r="849" ht="13.5">
      <c r="C849" s="3"/>
    </row>
    <row r="850" ht="13.5">
      <c r="C850" s="3"/>
    </row>
    <row r="851" ht="13.5">
      <c r="C851" s="3"/>
    </row>
    <row r="852" ht="13.5">
      <c r="C852" s="3"/>
    </row>
    <row r="853" ht="13.5">
      <c r="C853" s="3"/>
    </row>
    <row r="854" ht="13.5">
      <c r="C854" s="3"/>
    </row>
    <row r="855" ht="13.5">
      <c r="C855" s="3"/>
    </row>
    <row r="856" ht="13.5">
      <c r="C856" s="3"/>
    </row>
    <row r="857" ht="13.5">
      <c r="C857" s="3"/>
    </row>
    <row r="858" ht="13.5">
      <c r="C858" s="3"/>
    </row>
    <row r="859" ht="13.5">
      <c r="C859" s="3"/>
    </row>
    <row r="860" ht="13.5">
      <c r="C860" s="3"/>
    </row>
    <row r="861" ht="13.5">
      <c r="C861" s="3"/>
    </row>
    <row r="862" ht="13.5">
      <c r="C862" s="3"/>
    </row>
    <row r="863" ht="13.5">
      <c r="C863" s="3"/>
    </row>
    <row r="864" ht="13.5">
      <c r="C864" s="3"/>
    </row>
    <row r="865" ht="13.5">
      <c r="C865" s="3"/>
    </row>
    <row r="866" ht="13.5">
      <c r="C866" s="3"/>
    </row>
    <row r="867" ht="13.5">
      <c r="C867" s="3"/>
    </row>
    <row r="868" ht="13.5">
      <c r="C868" s="3"/>
    </row>
    <row r="869" ht="13.5">
      <c r="C869" s="3"/>
    </row>
    <row r="870" ht="13.5">
      <c r="C870" s="3"/>
    </row>
    <row r="871" ht="13.5">
      <c r="C871" s="3"/>
    </row>
    <row r="872" ht="13.5">
      <c r="C872" s="3"/>
    </row>
    <row r="873" ht="13.5">
      <c r="C873" s="3"/>
    </row>
    <row r="874" ht="13.5">
      <c r="C874" s="3"/>
    </row>
    <row r="875" ht="13.5">
      <c r="C875" s="3"/>
    </row>
    <row r="876" ht="13.5">
      <c r="C876" s="3"/>
    </row>
    <row r="877" ht="13.5">
      <c r="C877" s="3"/>
    </row>
    <row r="878" ht="13.5">
      <c r="C878" s="3"/>
    </row>
    <row r="879" ht="13.5">
      <c r="C879" s="3"/>
    </row>
    <row r="880" ht="13.5">
      <c r="C880" s="3"/>
    </row>
    <row r="881" ht="13.5">
      <c r="C881" s="3"/>
    </row>
    <row r="882" ht="13.5">
      <c r="C882" s="3"/>
    </row>
    <row r="883" ht="13.5">
      <c r="C883" s="3"/>
    </row>
    <row r="884" ht="13.5">
      <c r="C884" s="3"/>
    </row>
    <row r="885" ht="13.5">
      <c r="C885" s="3"/>
    </row>
    <row r="886" ht="13.5">
      <c r="C886" s="3"/>
    </row>
    <row r="887" ht="13.5">
      <c r="C887" s="3"/>
    </row>
    <row r="888" ht="13.5">
      <c r="C888" s="3"/>
    </row>
    <row r="889" ht="13.5">
      <c r="C889" s="3"/>
    </row>
    <row r="890" ht="13.5">
      <c r="C890" s="3"/>
    </row>
    <row r="891" ht="13.5">
      <c r="C891" s="3"/>
    </row>
    <row r="892" ht="13.5">
      <c r="C892" s="3"/>
    </row>
    <row r="893" ht="13.5">
      <c r="C893" s="3"/>
    </row>
    <row r="894" ht="13.5">
      <c r="C894" s="3"/>
    </row>
    <row r="895" ht="13.5">
      <c r="C895" s="3"/>
    </row>
    <row r="896" ht="13.5">
      <c r="C896" s="3"/>
    </row>
    <row r="897" ht="13.5">
      <c r="C897" s="3"/>
    </row>
    <row r="898" ht="13.5">
      <c r="C898" s="3"/>
    </row>
    <row r="899" ht="13.5">
      <c r="C899" s="3"/>
    </row>
    <row r="900" ht="13.5">
      <c r="C900" s="3"/>
    </row>
    <row r="901" ht="13.5">
      <c r="C901" s="3"/>
    </row>
    <row r="902" ht="13.5">
      <c r="C902" s="3"/>
    </row>
    <row r="903" ht="13.5">
      <c r="C903" s="3"/>
    </row>
    <row r="904" ht="13.5">
      <c r="C904" s="3"/>
    </row>
    <row r="905" ht="13.5">
      <c r="C905" s="3"/>
    </row>
    <row r="906" ht="13.5">
      <c r="C906" s="3"/>
    </row>
    <row r="907" ht="13.5">
      <c r="C907" s="3"/>
    </row>
    <row r="908" ht="13.5">
      <c r="C908" s="3"/>
    </row>
    <row r="909" ht="13.5">
      <c r="C909" s="3"/>
    </row>
    <row r="910" ht="13.5">
      <c r="C910" s="3"/>
    </row>
    <row r="911" ht="13.5">
      <c r="C911" s="3"/>
    </row>
    <row r="912" ht="13.5">
      <c r="C912" s="3"/>
    </row>
    <row r="913" ht="13.5">
      <c r="C913" s="3"/>
    </row>
    <row r="914" ht="13.5">
      <c r="C914" s="3"/>
    </row>
    <row r="915" ht="13.5">
      <c r="C915" s="3"/>
    </row>
    <row r="916" ht="13.5">
      <c r="C916" s="3"/>
    </row>
    <row r="917" ht="13.5">
      <c r="C917" s="3"/>
    </row>
    <row r="918" ht="13.5">
      <c r="C918" s="3"/>
    </row>
    <row r="919" ht="13.5">
      <c r="C919" s="3"/>
    </row>
    <row r="920" ht="13.5">
      <c r="C920" s="3"/>
    </row>
    <row r="921" ht="13.5">
      <c r="C921" s="3"/>
    </row>
    <row r="922" ht="13.5">
      <c r="C922" s="3"/>
    </row>
    <row r="923" ht="13.5">
      <c r="C923" s="3"/>
    </row>
    <row r="924" ht="13.5">
      <c r="C924" s="3"/>
    </row>
    <row r="925" ht="13.5">
      <c r="C925" s="3"/>
    </row>
    <row r="926" ht="13.5">
      <c r="C926" s="3"/>
    </row>
    <row r="927" ht="13.5">
      <c r="C927" s="3"/>
    </row>
    <row r="928" ht="13.5">
      <c r="C928" s="3"/>
    </row>
    <row r="929" ht="13.5">
      <c r="C929" s="3"/>
    </row>
    <row r="930" ht="13.5">
      <c r="C930" s="3"/>
    </row>
    <row r="931" ht="13.5">
      <c r="C931" s="3"/>
    </row>
    <row r="932" ht="13.5">
      <c r="C932" s="3"/>
    </row>
    <row r="933" ht="13.5">
      <c r="C933" s="3"/>
    </row>
    <row r="934" ht="13.5">
      <c r="C934" s="3"/>
    </row>
    <row r="935" ht="13.5">
      <c r="C935" s="3"/>
    </row>
    <row r="936" ht="13.5">
      <c r="C936" s="3"/>
    </row>
    <row r="937" ht="13.5">
      <c r="C937" s="3"/>
    </row>
    <row r="938" ht="13.5">
      <c r="C938" s="3"/>
    </row>
    <row r="939" ht="13.5">
      <c r="C939" s="3"/>
    </row>
    <row r="940" ht="13.5">
      <c r="C940" s="3"/>
    </row>
    <row r="941" ht="13.5">
      <c r="C941" s="3"/>
    </row>
    <row r="942" ht="13.5">
      <c r="C942" s="3"/>
    </row>
    <row r="943" ht="13.5">
      <c r="C943" s="3"/>
    </row>
    <row r="944" ht="13.5">
      <c r="C944" s="3"/>
    </row>
    <row r="945" ht="13.5">
      <c r="C945" s="3"/>
    </row>
    <row r="946" ht="13.5">
      <c r="C946" s="3"/>
    </row>
    <row r="947" ht="13.5">
      <c r="C947" s="3"/>
    </row>
    <row r="948" ht="13.5">
      <c r="C948" s="3"/>
    </row>
    <row r="949" ht="13.5">
      <c r="C949" s="3"/>
    </row>
    <row r="950" ht="13.5">
      <c r="C950" s="3"/>
    </row>
    <row r="951" ht="13.5">
      <c r="C951" s="3"/>
    </row>
    <row r="952" ht="13.5">
      <c r="C952" s="3"/>
    </row>
    <row r="953" ht="13.5">
      <c r="C953" s="3"/>
    </row>
    <row r="954" ht="13.5">
      <c r="C954" s="3"/>
    </row>
    <row r="955" ht="13.5">
      <c r="C955" s="3"/>
    </row>
    <row r="956" ht="13.5">
      <c r="C956" s="3"/>
    </row>
    <row r="957" ht="13.5">
      <c r="C957" s="3"/>
    </row>
    <row r="958" ht="13.5">
      <c r="C958" s="3"/>
    </row>
    <row r="959" ht="13.5">
      <c r="C959" s="3"/>
    </row>
    <row r="960" ht="13.5">
      <c r="C960" s="3"/>
    </row>
    <row r="961" ht="13.5">
      <c r="C961" s="3"/>
    </row>
    <row r="962" ht="13.5">
      <c r="C962" s="3"/>
    </row>
    <row r="963" ht="13.5">
      <c r="C963" s="3"/>
    </row>
    <row r="964" ht="13.5">
      <c r="C964" s="3"/>
    </row>
    <row r="965" ht="13.5">
      <c r="C965" s="3"/>
    </row>
    <row r="966" ht="13.5">
      <c r="C966" s="3"/>
    </row>
    <row r="967" ht="13.5">
      <c r="C967" s="3"/>
    </row>
    <row r="968" ht="13.5">
      <c r="C968" s="3"/>
    </row>
    <row r="969" ht="13.5">
      <c r="C969" s="3"/>
    </row>
    <row r="970" ht="13.5">
      <c r="C970" s="3"/>
    </row>
    <row r="971" ht="13.5">
      <c r="C971" s="3"/>
    </row>
    <row r="972" ht="13.5">
      <c r="C972" s="3"/>
    </row>
    <row r="973" ht="13.5">
      <c r="C973" s="3"/>
    </row>
    <row r="974" ht="13.5">
      <c r="C974" s="3"/>
    </row>
    <row r="975" ht="13.5">
      <c r="C975" s="3"/>
    </row>
    <row r="976" ht="13.5">
      <c r="C976" s="3"/>
    </row>
    <row r="977" ht="13.5">
      <c r="C977" s="3"/>
    </row>
    <row r="978" ht="13.5">
      <c r="C978" s="3"/>
    </row>
    <row r="979" ht="13.5">
      <c r="C979" s="3"/>
    </row>
    <row r="980" ht="13.5">
      <c r="C980" s="3"/>
    </row>
    <row r="981" ht="13.5">
      <c r="C981" s="3"/>
    </row>
    <row r="982" ht="13.5">
      <c r="C982" s="3"/>
    </row>
    <row r="983" ht="13.5">
      <c r="C983" s="3"/>
    </row>
    <row r="984" ht="13.5">
      <c r="C984" s="3"/>
    </row>
    <row r="985" ht="13.5">
      <c r="C985" s="3"/>
    </row>
    <row r="986" ht="13.5">
      <c r="C986" s="3"/>
    </row>
    <row r="987" ht="13.5">
      <c r="C987" s="3"/>
    </row>
    <row r="988" ht="13.5">
      <c r="C988" s="3"/>
    </row>
    <row r="989" ht="13.5">
      <c r="C989" s="3"/>
    </row>
    <row r="990" ht="13.5">
      <c r="C990" s="3"/>
    </row>
    <row r="991" ht="13.5">
      <c r="C991" s="3"/>
    </row>
    <row r="992" ht="13.5">
      <c r="C992" s="3"/>
    </row>
    <row r="993" ht="13.5">
      <c r="C993" s="3"/>
    </row>
    <row r="994" ht="13.5">
      <c r="C994" s="3"/>
    </row>
    <row r="995" ht="13.5">
      <c r="C995" s="3"/>
    </row>
    <row r="996" ht="13.5">
      <c r="C996" s="3"/>
    </row>
    <row r="997" ht="13.5">
      <c r="C997" s="3"/>
    </row>
    <row r="998" ht="13.5">
      <c r="C998" s="3"/>
    </row>
    <row r="999" ht="13.5">
      <c r="C999" s="3"/>
    </row>
    <row r="1000" ht="13.5">
      <c r="C1000" s="3"/>
    </row>
    <row r="1001" ht="13.5">
      <c r="C1001" s="3"/>
    </row>
    <row r="1002" ht="13.5">
      <c r="C1002" s="3"/>
    </row>
    <row r="1003" ht="13.5">
      <c r="C1003" s="3"/>
    </row>
    <row r="1004" ht="13.5">
      <c r="C1004" s="3"/>
    </row>
    <row r="1005" ht="13.5">
      <c r="C1005" s="3"/>
    </row>
    <row r="1006" ht="13.5">
      <c r="C1006" s="3"/>
    </row>
    <row r="1007" ht="13.5">
      <c r="C1007" s="3"/>
    </row>
    <row r="1008" ht="13.5">
      <c r="C1008" s="3"/>
    </row>
    <row r="1009" ht="13.5">
      <c r="C1009" s="3"/>
    </row>
    <row r="1010" ht="13.5">
      <c r="C1010" s="3"/>
    </row>
    <row r="1011" ht="13.5">
      <c r="C1011" s="3"/>
    </row>
    <row r="1012" ht="13.5">
      <c r="C1012" s="3"/>
    </row>
    <row r="1013" ht="13.5">
      <c r="C1013" s="3"/>
    </row>
    <row r="1014" ht="13.5">
      <c r="C1014" s="3"/>
    </row>
    <row r="1015" ht="13.5">
      <c r="C1015" s="3"/>
    </row>
    <row r="1016" ht="13.5">
      <c r="C1016" s="3"/>
    </row>
    <row r="1017" ht="13.5">
      <c r="C1017" s="3"/>
    </row>
    <row r="1018" ht="13.5">
      <c r="C1018" s="3"/>
    </row>
    <row r="1019" ht="13.5">
      <c r="C1019" s="3"/>
    </row>
    <row r="1020" ht="13.5">
      <c r="C1020" s="3"/>
    </row>
    <row r="1021" ht="13.5">
      <c r="C1021" s="3"/>
    </row>
    <row r="1022" ht="13.5">
      <c r="C1022" s="3"/>
    </row>
    <row r="1023" ht="13.5">
      <c r="C1023" s="3"/>
    </row>
    <row r="1024" ht="13.5">
      <c r="C1024" s="3"/>
    </row>
    <row r="1025" ht="13.5">
      <c r="C1025" s="3"/>
    </row>
    <row r="1026" ht="13.5">
      <c r="C1026" s="3"/>
    </row>
    <row r="1027" ht="13.5">
      <c r="C1027" s="3"/>
    </row>
    <row r="1028" ht="13.5">
      <c r="C1028" s="3"/>
    </row>
    <row r="1029" ht="13.5">
      <c r="C1029" s="3"/>
    </row>
    <row r="1030" ht="13.5">
      <c r="C1030" s="3"/>
    </row>
    <row r="1031" ht="13.5">
      <c r="C1031" s="3"/>
    </row>
    <row r="1032" ht="13.5">
      <c r="C1032" s="3"/>
    </row>
    <row r="1033" ht="13.5">
      <c r="C1033" s="3"/>
    </row>
    <row r="1034" ht="13.5">
      <c r="C1034" s="3"/>
    </row>
    <row r="1035" ht="13.5">
      <c r="C1035" s="3"/>
    </row>
    <row r="1036" ht="13.5">
      <c r="C1036" s="3"/>
    </row>
    <row r="1037" ht="13.5">
      <c r="C1037" s="3"/>
    </row>
    <row r="1038" ht="13.5">
      <c r="C1038" s="3"/>
    </row>
    <row r="1039" ht="13.5">
      <c r="C1039" s="3"/>
    </row>
    <row r="1040" ht="13.5">
      <c r="C1040" s="3"/>
    </row>
    <row r="1041" ht="13.5">
      <c r="C1041" s="3"/>
    </row>
    <row r="1042" ht="13.5">
      <c r="C1042" s="3"/>
    </row>
    <row r="1043" ht="13.5">
      <c r="C1043" s="3"/>
    </row>
    <row r="1044" ht="13.5">
      <c r="C1044" s="3"/>
    </row>
    <row r="1045" ht="13.5">
      <c r="C1045" s="3"/>
    </row>
    <row r="1046" ht="13.5">
      <c r="C1046" s="3"/>
    </row>
    <row r="1047" ht="13.5">
      <c r="C1047" s="3"/>
    </row>
    <row r="1048" ht="13.5">
      <c r="C1048" s="3"/>
    </row>
    <row r="1049" ht="13.5">
      <c r="C1049" s="3"/>
    </row>
    <row r="1050" ht="13.5">
      <c r="C1050" s="3"/>
    </row>
    <row r="1051" ht="13.5">
      <c r="C1051" s="3"/>
    </row>
    <row r="1052" ht="13.5">
      <c r="C1052" s="3"/>
    </row>
    <row r="1053" ht="13.5">
      <c r="C1053" s="3"/>
    </row>
    <row r="1054" ht="13.5">
      <c r="C1054" s="3"/>
    </row>
    <row r="1055" ht="13.5">
      <c r="C1055" s="3"/>
    </row>
    <row r="1056" ht="13.5">
      <c r="C1056" s="3"/>
    </row>
    <row r="1057" ht="13.5">
      <c r="C1057" s="3"/>
    </row>
    <row r="1058" ht="13.5">
      <c r="C1058" s="3"/>
    </row>
    <row r="1059" ht="13.5">
      <c r="C1059" s="3"/>
    </row>
    <row r="1060" ht="13.5">
      <c r="C1060" s="3"/>
    </row>
    <row r="1061" ht="13.5">
      <c r="C1061" s="3"/>
    </row>
    <row r="1062" ht="13.5">
      <c r="C1062" s="3"/>
    </row>
    <row r="1063" ht="13.5">
      <c r="C1063" s="3"/>
    </row>
    <row r="1064" ht="13.5">
      <c r="C1064" s="3"/>
    </row>
    <row r="1065" ht="13.5">
      <c r="C1065" s="3"/>
    </row>
    <row r="1066" ht="13.5">
      <c r="C1066" s="3"/>
    </row>
    <row r="1067" ht="13.5">
      <c r="C1067" s="3"/>
    </row>
    <row r="1068" ht="13.5">
      <c r="C1068" s="3"/>
    </row>
    <row r="1069" ht="13.5">
      <c r="C1069" s="3"/>
    </row>
    <row r="1070" ht="13.5">
      <c r="C1070" s="3"/>
    </row>
    <row r="1071" ht="13.5">
      <c r="C1071" s="3"/>
    </row>
    <row r="1072" ht="13.5">
      <c r="C1072" s="3"/>
    </row>
    <row r="1073" ht="13.5">
      <c r="C1073" s="3"/>
    </row>
    <row r="1074" ht="13.5">
      <c r="C1074" s="3"/>
    </row>
    <row r="1075" ht="13.5">
      <c r="C1075" s="3"/>
    </row>
    <row r="1076" ht="13.5">
      <c r="C1076" s="3"/>
    </row>
    <row r="1077" ht="13.5">
      <c r="C1077" s="3"/>
    </row>
    <row r="1078" ht="13.5">
      <c r="C1078" s="3"/>
    </row>
    <row r="1079" ht="13.5">
      <c r="C1079" s="3"/>
    </row>
    <row r="1080" ht="13.5">
      <c r="C1080" s="3"/>
    </row>
    <row r="1081" ht="13.5">
      <c r="C1081" s="3"/>
    </row>
    <row r="1082" ht="13.5">
      <c r="C1082" s="3"/>
    </row>
    <row r="1083" ht="13.5">
      <c r="C1083" s="3"/>
    </row>
    <row r="1084" ht="13.5">
      <c r="C1084" s="3"/>
    </row>
    <row r="1085" ht="13.5">
      <c r="C1085" s="3"/>
    </row>
    <row r="1086" ht="13.5">
      <c r="C1086" s="3"/>
    </row>
    <row r="1087" ht="13.5">
      <c r="C1087" s="3"/>
    </row>
    <row r="1088" ht="13.5">
      <c r="C1088" s="3"/>
    </row>
    <row r="1089" ht="13.5">
      <c r="C1089" s="3"/>
    </row>
    <row r="1090" ht="13.5">
      <c r="C1090" s="3"/>
    </row>
    <row r="1091" ht="13.5">
      <c r="C1091" s="3"/>
    </row>
    <row r="1092" ht="13.5">
      <c r="C1092" s="3"/>
    </row>
    <row r="1093" ht="13.5">
      <c r="C1093" s="3"/>
    </row>
    <row r="1094" ht="13.5">
      <c r="C1094" s="3"/>
    </row>
    <row r="1095" ht="13.5">
      <c r="C1095" s="3"/>
    </row>
    <row r="1096" ht="13.5">
      <c r="C1096" s="3"/>
    </row>
    <row r="1097" ht="13.5">
      <c r="C1097" s="3"/>
    </row>
    <row r="1098" ht="13.5">
      <c r="C1098" s="3"/>
    </row>
    <row r="1099" ht="13.5">
      <c r="C1099" s="3"/>
    </row>
    <row r="1100" ht="13.5">
      <c r="C1100" s="3"/>
    </row>
    <row r="1101" ht="13.5">
      <c r="C1101" s="3"/>
    </row>
    <row r="1102" ht="13.5">
      <c r="C1102" s="3"/>
    </row>
    <row r="1103" ht="13.5">
      <c r="C1103" s="3"/>
    </row>
    <row r="1104" ht="13.5">
      <c r="C1104" s="3"/>
    </row>
    <row r="1105" ht="13.5">
      <c r="C1105" s="3"/>
    </row>
    <row r="1106" ht="13.5">
      <c r="C1106" s="3"/>
    </row>
    <row r="1107" ht="13.5">
      <c r="C1107" s="3"/>
    </row>
    <row r="1108" ht="13.5">
      <c r="C1108" s="3"/>
    </row>
    <row r="1109" ht="13.5">
      <c r="C1109" s="3"/>
    </row>
    <row r="1110" ht="13.5">
      <c r="C1110" s="3"/>
    </row>
    <row r="1111" ht="13.5">
      <c r="C1111" s="3"/>
    </row>
    <row r="1112" ht="13.5">
      <c r="C1112" s="3"/>
    </row>
    <row r="1113" ht="13.5">
      <c r="C1113" s="3"/>
    </row>
    <row r="1114" ht="13.5">
      <c r="C1114" s="3"/>
    </row>
    <row r="1115" ht="13.5">
      <c r="C1115" s="3"/>
    </row>
    <row r="1116" ht="13.5">
      <c r="C1116" s="3"/>
    </row>
    <row r="1117" ht="13.5">
      <c r="C1117" s="3"/>
    </row>
    <row r="1118" ht="13.5">
      <c r="C1118" s="3"/>
    </row>
    <row r="1119" ht="13.5">
      <c r="C1119" s="3"/>
    </row>
    <row r="1120" ht="13.5">
      <c r="C1120" s="3"/>
    </row>
    <row r="1121" ht="13.5">
      <c r="C1121" s="3"/>
    </row>
    <row r="1122" ht="13.5">
      <c r="C1122" s="3"/>
    </row>
    <row r="1123" ht="13.5">
      <c r="C1123" s="3"/>
    </row>
    <row r="1124" ht="13.5">
      <c r="C1124" s="3"/>
    </row>
    <row r="1125" ht="13.5">
      <c r="C1125" s="3"/>
    </row>
    <row r="1126" ht="13.5">
      <c r="C1126" s="3"/>
    </row>
    <row r="1127" ht="13.5">
      <c r="C1127" s="3"/>
    </row>
    <row r="1128" ht="13.5">
      <c r="C1128" s="3"/>
    </row>
    <row r="1129" ht="13.5">
      <c r="C1129" s="3"/>
    </row>
    <row r="1130" ht="13.5">
      <c r="C1130" s="3"/>
    </row>
    <row r="1131" ht="13.5">
      <c r="C1131" s="3"/>
    </row>
    <row r="1132" ht="13.5">
      <c r="C1132" s="3"/>
    </row>
    <row r="1133" ht="13.5">
      <c r="C1133" s="3"/>
    </row>
    <row r="1134" ht="13.5">
      <c r="C1134" s="3"/>
    </row>
    <row r="1135" ht="13.5">
      <c r="C1135" s="3"/>
    </row>
    <row r="1136" ht="13.5">
      <c r="C1136" s="3"/>
    </row>
    <row r="1137" ht="13.5">
      <c r="C1137" s="3"/>
    </row>
    <row r="1138" ht="13.5">
      <c r="C1138" s="3"/>
    </row>
    <row r="1139" ht="13.5">
      <c r="C1139" s="3"/>
    </row>
    <row r="1140" ht="13.5">
      <c r="C1140" s="3"/>
    </row>
    <row r="1141" ht="13.5">
      <c r="C1141" s="3"/>
    </row>
    <row r="1142" ht="13.5">
      <c r="C1142" s="3"/>
    </row>
    <row r="1143" ht="13.5">
      <c r="C1143" s="3"/>
    </row>
    <row r="1144" ht="13.5">
      <c r="C1144" s="3"/>
    </row>
    <row r="1145" ht="13.5">
      <c r="C1145" s="3"/>
    </row>
    <row r="1146" ht="13.5">
      <c r="C1146" s="3"/>
    </row>
    <row r="1147" ht="13.5">
      <c r="C1147" s="3"/>
    </row>
    <row r="1148" ht="13.5">
      <c r="C1148" s="3"/>
    </row>
    <row r="1149" ht="13.5">
      <c r="C1149" s="3"/>
    </row>
    <row r="1150" ht="13.5">
      <c r="C1150" s="3"/>
    </row>
    <row r="1151" ht="13.5">
      <c r="C1151" s="3"/>
    </row>
    <row r="1152" ht="13.5">
      <c r="C1152" s="3"/>
    </row>
    <row r="1153" ht="13.5">
      <c r="C1153" s="3"/>
    </row>
    <row r="1154" ht="13.5">
      <c r="C1154" s="3"/>
    </row>
    <row r="1155" ht="13.5">
      <c r="C1155" s="3"/>
    </row>
    <row r="1156" ht="13.5">
      <c r="C1156" s="3"/>
    </row>
    <row r="1157" ht="13.5">
      <c r="C1157" s="3"/>
    </row>
    <row r="1158" ht="13.5">
      <c r="C1158" s="3"/>
    </row>
    <row r="1159" ht="13.5">
      <c r="C1159" s="3"/>
    </row>
    <row r="1160" ht="13.5">
      <c r="C1160" s="3"/>
    </row>
    <row r="1161" ht="13.5">
      <c r="C1161" s="3"/>
    </row>
    <row r="1162" ht="13.5">
      <c r="C1162" s="3"/>
    </row>
    <row r="1163" ht="13.5">
      <c r="C1163" s="3"/>
    </row>
    <row r="1164" ht="13.5">
      <c r="C1164" s="3"/>
    </row>
    <row r="1165" ht="13.5">
      <c r="C1165" s="3"/>
    </row>
    <row r="1166" ht="13.5">
      <c r="C1166" s="3"/>
    </row>
    <row r="1167" ht="13.5">
      <c r="C1167" s="3"/>
    </row>
    <row r="1168" ht="13.5">
      <c r="C1168" s="3"/>
    </row>
    <row r="1169" ht="13.5">
      <c r="C1169" s="3"/>
    </row>
    <row r="1170" ht="13.5">
      <c r="C1170" s="3"/>
    </row>
    <row r="1171" ht="13.5">
      <c r="C1171" s="3"/>
    </row>
    <row r="1172" ht="13.5">
      <c r="C1172" s="3"/>
    </row>
    <row r="1173" ht="13.5">
      <c r="C1173" s="3"/>
    </row>
    <row r="1174" ht="13.5">
      <c r="C1174" s="3"/>
    </row>
    <row r="1175" ht="13.5">
      <c r="C1175" s="3"/>
    </row>
    <row r="1176" ht="13.5">
      <c r="C1176" s="3"/>
    </row>
    <row r="1177" ht="13.5">
      <c r="C1177" s="3"/>
    </row>
    <row r="1178" ht="13.5">
      <c r="C1178" s="3"/>
    </row>
    <row r="1179" ht="13.5">
      <c r="C1179" s="3"/>
    </row>
    <row r="1180" ht="13.5">
      <c r="C1180" s="3"/>
    </row>
    <row r="1181" ht="13.5">
      <c r="C1181" s="3"/>
    </row>
    <row r="1182" ht="13.5">
      <c r="C1182" s="3"/>
    </row>
    <row r="1183" ht="13.5">
      <c r="C1183" s="3"/>
    </row>
    <row r="1184" ht="13.5">
      <c r="C1184" s="3"/>
    </row>
    <row r="1185" ht="13.5">
      <c r="C1185" s="3"/>
    </row>
    <row r="1186" ht="13.5">
      <c r="C1186" s="3"/>
    </row>
    <row r="1187" ht="13.5">
      <c r="C1187" s="3"/>
    </row>
    <row r="1188" ht="13.5">
      <c r="C1188" s="3"/>
    </row>
    <row r="1189" ht="13.5">
      <c r="C1189" s="3"/>
    </row>
    <row r="1190" ht="13.5">
      <c r="C1190" s="3"/>
    </row>
    <row r="1191" ht="13.5">
      <c r="C1191" s="3"/>
    </row>
    <row r="1192" ht="13.5">
      <c r="C1192" s="3"/>
    </row>
    <row r="1193" ht="13.5">
      <c r="C1193" s="3"/>
    </row>
    <row r="1194" ht="13.5">
      <c r="C1194" s="3"/>
    </row>
    <row r="1195" ht="13.5">
      <c r="C1195" s="3"/>
    </row>
    <row r="1196" ht="13.5">
      <c r="C1196" s="3"/>
    </row>
    <row r="1197" ht="13.5">
      <c r="C1197" s="3"/>
    </row>
    <row r="1198" ht="13.5">
      <c r="C1198" s="3"/>
    </row>
    <row r="1199" ht="13.5">
      <c r="C1199" s="3"/>
    </row>
    <row r="1200" ht="13.5">
      <c r="C1200" s="3"/>
    </row>
    <row r="1201" ht="13.5">
      <c r="C1201" s="3"/>
    </row>
    <row r="1202" ht="13.5">
      <c r="C1202" s="3"/>
    </row>
    <row r="1203" ht="13.5">
      <c r="C1203" s="3"/>
    </row>
    <row r="1204" ht="13.5">
      <c r="C1204" s="3"/>
    </row>
    <row r="1205" ht="13.5">
      <c r="C1205" s="3"/>
    </row>
    <row r="1206" ht="13.5">
      <c r="C1206" s="3"/>
    </row>
    <row r="1207" ht="13.5">
      <c r="C1207" s="3"/>
    </row>
    <row r="1208" ht="13.5">
      <c r="C1208" s="3"/>
    </row>
    <row r="1209" ht="13.5">
      <c r="C1209" s="3"/>
    </row>
    <row r="1210" ht="13.5">
      <c r="C1210" s="3"/>
    </row>
    <row r="1211" ht="13.5">
      <c r="C1211" s="3"/>
    </row>
    <row r="1212" ht="13.5">
      <c r="C1212" s="3"/>
    </row>
    <row r="1213" ht="13.5">
      <c r="C1213" s="3"/>
    </row>
    <row r="1214" ht="13.5">
      <c r="C1214" s="3"/>
    </row>
    <row r="1215" ht="13.5">
      <c r="C1215" s="3"/>
    </row>
    <row r="1216" ht="13.5">
      <c r="C1216" s="3"/>
    </row>
    <row r="1217" ht="13.5">
      <c r="C1217" s="3"/>
    </row>
    <row r="1218" ht="13.5">
      <c r="C1218" s="3"/>
    </row>
    <row r="1219" ht="13.5">
      <c r="C1219" s="3"/>
    </row>
    <row r="1220" ht="13.5">
      <c r="C1220" s="3"/>
    </row>
    <row r="1221" ht="13.5">
      <c r="C1221" s="3"/>
    </row>
    <row r="1222" ht="13.5">
      <c r="C1222" s="3"/>
    </row>
    <row r="1223" ht="13.5">
      <c r="C1223" s="3"/>
    </row>
    <row r="1224" ht="13.5">
      <c r="C1224" s="3"/>
    </row>
    <row r="1225" ht="13.5">
      <c r="C1225" s="3"/>
    </row>
    <row r="1226" ht="13.5">
      <c r="C1226" s="3"/>
    </row>
    <row r="1227" ht="13.5">
      <c r="C1227" s="3"/>
    </row>
    <row r="1228" ht="13.5">
      <c r="C1228" s="3"/>
    </row>
    <row r="1229" ht="13.5">
      <c r="C1229" s="3"/>
    </row>
    <row r="1230" ht="13.5">
      <c r="C1230" s="3"/>
    </row>
    <row r="1231" ht="13.5">
      <c r="C1231" s="3"/>
    </row>
    <row r="1232" ht="13.5">
      <c r="C1232" s="3"/>
    </row>
    <row r="1233" ht="13.5">
      <c r="C1233" s="3"/>
    </row>
    <row r="1234" ht="13.5">
      <c r="C1234" s="3"/>
    </row>
    <row r="1235" ht="13.5">
      <c r="C1235" s="3"/>
    </row>
    <row r="1236" ht="13.5">
      <c r="C1236" s="3"/>
    </row>
    <row r="1237" ht="13.5">
      <c r="C1237" s="3"/>
    </row>
    <row r="1238" ht="13.5">
      <c r="C1238" s="3"/>
    </row>
    <row r="1239" ht="13.5">
      <c r="C1239" s="3"/>
    </row>
    <row r="1240" ht="13.5">
      <c r="C1240" s="3"/>
    </row>
    <row r="1241" ht="13.5">
      <c r="C1241" s="3"/>
    </row>
    <row r="1242" ht="13.5">
      <c r="C1242" s="3"/>
    </row>
    <row r="1243" ht="13.5">
      <c r="C1243" s="3"/>
    </row>
    <row r="1244" ht="13.5">
      <c r="C1244" s="3"/>
    </row>
    <row r="1245" ht="13.5">
      <c r="C1245" s="3"/>
    </row>
    <row r="1246" ht="13.5">
      <c r="C1246" s="3"/>
    </row>
    <row r="1247" ht="13.5">
      <c r="C1247" s="3"/>
    </row>
    <row r="1248" ht="13.5">
      <c r="C1248" s="3"/>
    </row>
    <row r="1249" ht="13.5">
      <c r="C1249" s="3"/>
    </row>
    <row r="1250" ht="13.5">
      <c r="C1250" s="3"/>
    </row>
    <row r="1251" ht="13.5">
      <c r="C1251" s="3"/>
    </row>
    <row r="1252" ht="13.5">
      <c r="C1252" s="3"/>
    </row>
    <row r="1253" ht="13.5">
      <c r="C1253" s="3"/>
    </row>
    <row r="1254" ht="13.5">
      <c r="C1254" s="3"/>
    </row>
    <row r="1255" ht="13.5">
      <c r="C1255" s="3"/>
    </row>
    <row r="1256" ht="13.5">
      <c r="C1256" s="3"/>
    </row>
    <row r="1257" ht="13.5">
      <c r="C1257" s="3"/>
    </row>
    <row r="1258" ht="13.5">
      <c r="C1258" s="3"/>
    </row>
    <row r="1259" ht="13.5">
      <c r="C1259" s="3"/>
    </row>
    <row r="1260" ht="13.5">
      <c r="C1260" s="3"/>
    </row>
    <row r="1261" ht="13.5">
      <c r="C1261" s="3"/>
    </row>
    <row r="1262" ht="13.5">
      <c r="C1262" s="3"/>
    </row>
    <row r="1263" ht="13.5">
      <c r="C1263" s="3"/>
    </row>
    <row r="1264" ht="13.5">
      <c r="C1264" s="3"/>
    </row>
    <row r="1265" ht="13.5">
      <c r="C1265" s="3"/>
    </row>
    <row r="1266" ht="13.5">
      <c r="C1266" s="3"/>
    </row>
    <row r="1267" ht="13.5">
      <c r="C1267" s="3"/>
    </row>
    <row r="1268" ht="13.5">
      <c r="C1268" s="3"/>
    </row>
    <row r="1269" ht="13.5">
      <c r="C1269" s="3"/>
    </row>
    <row r="1270" ht="13.5">
      <c r="C1270" s="3"/>
    </row>
    <row r="1271" ht="13.5">
      <c r="C1271" s="3"/>
    </row>
    <row r="1272" ht="13.5">
      <c r="C1272" s="3"/>
    </row>
    <row r="1273" ht="13.5">
      <c r="C1273" s="3"/>
    </row>
    <row r="1274" ht="13.5">
      <c r="C1274" s="3"/>
    </row>
    <row r="1275" ht="13.5">
      <c r="C1275" s="3"/>
    </row>
    <row r="1276" ht="13.5">
      <c r="C1276" s="3"/>
    </row>
    <row r="1277" ht="13.5">
      <c r="C1277" s="3"/>
    </row>
    <row r="1278" ht="13.5">
      <c r="C1278" s="3"/>
    </row>
    <row r="1279" ht="13.5">
      <c r="C1279" s="3"/>
    </row>
    <row r="1280" ht="13.5">
      <c r="C1280" s="3"/>
    </row>
    <row r="1281" ht="13.5">
      <c r="C1281" s="3"/>
    </row>
    <row r="1282" ht="13.5">
      <c r="C1282" s="3"/>
    </row>
    <row r="1283" ht="13.5">
      <c r="C1283" s="3"/>
    </row>
    <row r="1284" ht="13.5">
      <c r="C1284" s="3"/>
    </row>
    <row r="1285" ht="13.5">
      <c r="C1285" s="3"/>
    </row>
    <row r="1286" ht="13.5">
      <c r="C1286" s="3"/>
    </row>
    <row r="1287" ht="13.5">
      <c r="C1287" s="3"/>
    </row>
    <row r="1288" ht="13.5">
      <c r="C1288" s="3"/>
    </row>
    <row r="1289" ht="13.5">
      <c r="C1289" s="3"/>
    </row>
    <row r="1290" ht="13.5">
      <c r="C1290" s="3"/>
    </row>
    <row r="1291" ht="13.5">
      <c r="C1291" s="3"/>
    </row>
    <row r="1292" ht="13.5">
      <c r="C1292" s="3"/>
    </row>
    <row r="1293" ht="13.5">
      <c r="C1293" s="3"/>
    </row>
    <row r="1294" ht="13.5">
      <c r="C1294" s="3"/>
    </row>
    <row r="1295" ht="13.5">
      <c r="C1295" s="3"/>
    </row>
    <row r="1296" ht="13.5">
      <c r="C1296" s="3"/>
    </row>
    <row r="1297" ht="13.5">
      <c r="C1297" s="3"/>
    </row>
    <row r="1298" ht="13.5">
      <c r="C1298" s="3"/>
    </row>
    <row r="65513" ht="13.5">
      <c r="C65513" s="250"/>
    </row>
    <row r="65514" ht="13.5">
      <c r="C65514" s="250"/>
    </row>
    <row r="65515" ht="13.5">
      <c r="C65515" s="250"/>
    </row>
    <row r="65516" ht="13.5">
      <c r="C65516" s="250"/>
    </row>
    <row r="65517" ht="13.5">
      <c r="C65517" s="250"/>
    </row>
    <row r="65518" ht="13.5">
      <c r="C65518" s="250"/>
    </row>
    <row r="65519" ht="13.5">
      <c r="C65519" s="250"/>
    </row>
    <row r="65520" ht="13.5">
      <c r="C65520" s="250"/>
    </row>
    <row r="65521" ht="13.5">
      <c r="C65521" s="250"/>
    </row>
    <row r="65522" ht="13.5">
      <c r="C65522" s="250"/>
    </row>
    <row r="65523" ht="13.5">
      <c r="C65523" s="250"/>
    </row>
    <row r="65524" ht="13.5">
      <c r="C65524" s="250"/>
    </row>
    <row r="65525" ht="13.5">
      <c r="C65525" s="250"/>
    </row>
    <row r="65526" ht="13.5">
      <c r="C65526" s="250"/>
    </row>
    <row r="65527" ht="13.5">
      <c r="C65527" s="250"/>
    </row>
    <row r="65528" ht="13.5">
      <c r="C65528" s="250"/>
    </row>
    <row r="65529" ht="13.5">
      <c r="C65529" s="250"/>
    </row>
    <row r="65530" ht="13.5">
      <c r="C65530" s="250"/>
    </row>
    <row r="65531" ht="13.5">
      <c r="C65531" s="250"/>
    </row>
    <row r="65532" ht="13.5">
      <c r="C65532" s="250"/>
    </row>
    <row r="65533" ht="13.5">
      <c r="C65533" s="250"/>
    </row>
    <row r="65534" ht="13.5">
      <c r="C65534" s="250"/>
    </row>
    <row r="65535" ht="13.5">
      <c r="C65535" s="250"/>
    </row>
    <row r="65536" ht="13.5">
      <c r="C65536" s="250"/>
    </row>
  </sheetData>
  <sheetProtection/>
  <mergeCells count="6">
    <mergeCell ref="E3:H3"/>
    <mergeCell ref="J3:L3"/>
    <mergeCell ref="O3:R3"/>
    <mergeCell ref="S3:T3"/>
    <mergeCell ref="W3:X3"/>
    <mergeCell ref="M3:N3"/>
  </mergeCells>
  <printOptions/>
  <pageMargins left="0.7" right="0.7" top="0.75" bottom="0.75" header="0.3" footer="0.3"/>
  <pageSetup horizontalDpi="600" verticalDpi="600" orientation="portrait" paperSize="9" scale="23" r:id="rId1"/>
  <ignoredErrors>
    <ignoredError sqref="D16:D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="83" zoomScaleNormal="80" zoomScaleSheetLayoutView="83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2.57421875" style="0" bestFit="1" customWidth="1"/>
    <col min="2" max="2" width="56.8515625" style="0" bestFit="1" customWidth="1"/>
    <col min="3" max="3" width="14.421875" style="0" bestFit="1" customWidth="1"/>
    <col min="4" max="4" width="13.8515625" style="0" bestFit="1" customWidth="1"/>
    <col min="5" max="5" width="12.8515625" style="0" customWidth="1"/>
    <col min="6" max="8" width="12.8515625" style="0" bestFit="1" customWidth="1"/>
    <col min="9" max="9" width="15.57421875" style="0" bestFit="1" customWidth="1"/>
    <col min="10" max="11" width="12.8515625" style="0" bestFit="1" customWidth="1"/>
    <col min="12" max="12" width="15.8515625" style="0" bestFit="1" customWidth="1"/>
    <col min="13" max="14" width="12.8515625" style="0" bestFit="1" customWidth="1"/>
    <col min="15" max="15" width="11.00390625" style="0" bestFit="1" customWidth="1"/>
    <col min="16" max="16" width="13.8515625" style="0" bestFit="1" customWidth="1"/>
    <col min="17" max="17" width="14.421875" style="0" bestFit="1" customWidth="1"/>
    <col min="18" max="18" width="12.8515625" style="0" bestFit="1" customWidth="1"/>
    <col min="19" max="19" width="17.8515625" style="0" bestFit="1" customWidth="1"/>
    <col min="20" max="20" width="12.421875" style="0" bestFit="1" customWidth="1"/>
    <col min="21" max="21" width="15.57421875" style="0" bestFit="1" customWidth="1"/>
    <col min="22" max="22" width="12.00390625" style="0" bestFit="1" customWidth="1"/>
    <col min="23" max="23" width="12.421875" style="0" bestFit="1" customWidth="1"/>
    <col min="24" max="24" width="12.57421875" style="0" customWidth="1"/>
    <col min="25" max="25" width="16.8515625" style="0" bestFit="1" customWidth="1"/>
  </cols>
  <sheetData>
    <row r="1" spans="1:25" ht="19.5" thickBot="1">
      <c r="A1" s="108"/>
      <c r="B1" s="108" t="s">
        <v>149</v>
      </c>
      <c r="C1" s="108"/>
      <c r="D1" s="108"/>
      <c r="E1" s="108"/>
      <c r="F1" s="108"/>
      <c r="G1" s="108"/>
      <c r="H1" s="108"/>
      <c r="I1" s="108"/>
      <c r="J1" s="108"/>
      <c r="K1" s="108"/>
      <c r="L1" s="67"/>
      <c r="M1" s="3"/>
      <c r="N1" s="3"/>
      <c r="O1" s="3"/>
      <c r="P1" s="67"/>
      <c r="Q1" s="67"/>
      <c r="R1" s="67"/>
      <c r="S1" s="3"/>
      <c r="T1" s="3"/>
      <c r="U1" s="3"/>
      <c r="V1" s="3"/>
      <c r="W1" s="67"/>
      <c r="X1" s="3"/>
      <c r="Y1" s="108"/>
    </row>
    <row r="2" spans="1:30" ht="19.5" thickBot="1">
      <c r="A2" s="24"/>
      <c r="B2" s="25" t="s">
        <v>86</v>
      </c>
      <c r="C2" s="23">
        <f>Prayas!C2</f>
        <v>43102</v>
      </c>
      <c r="D2" s="435" t="s">
        <v>164</v>
      </c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7"/>
      <c r="S2" s="438" t="s">
        <v>165</v>
      </c>
      <c r="T2" s="439"/>
      <c r="U2" s="439"/>
      <c r="V2" s="439"/>
      <c r="W2" s="439"/>
      <c r="X2" s="440"/>
      <c r="Y2" s="408" t="s">
        <v>166</v>
      </c>
      <c r="Z2" s="250"/>
      <c r="AA2" s="250"/>
      <c r="AB2" s="250"/>
      <c r="AC2" s="250"/>
      <c r="AD2" s="250"/>
    </row>
    <row r="3" spans="1:25" ht="17.25" thickBot="1">
      <c r="A3" s="26" t="s">
        <v>0</v>
      </c>
      <c r="B3" s="33" t="s">
        <v>77</v>
      </c>
      <c r="C3" s="120" t="s">
        <v>158</v>
      </c>
      <c r="D3" s="192" t="s">
        <v>141</v>
      </c>
      <c r="E3" s="422" t="s">
        <v>75</v>
      </c>
      <c r="F3" s="423"/>
      <c r="G3" s="423"/>
      <c r="H3" s="424"/>
      <c r="I3" s="198" t="s">
        <v>83</v>
      </c>
      <c r="J3" s="425" t="s">
        <v>78</v>
      </c>
      <c r="K3" s="426"/>
      <c r="L3" s="427"/>
      <c r="M3" s="433" t="s">
        <v>101</v>
      </c>
      <c r="N3" s="434"/>
      <c r="O3" s="428" t="s">
        <v>81</v>
      </c>
      <c r="P3" s="429"/>
      <c r="Q3" s="429"/>
      <c r="R3" s="430"/>
      <c r="S3" s="431" t="s">
        <v>122</v>
      </c>
      <c r="T3" s="432"/>
      <c r="U3" s="131" t="s">
        <v>124</v>
      </c>
      <c r="V3" s="133" t="s">
        <v>102</v>
      </c>
      <c r="W3" s="431" t="s">
        <v>123</v>
      </c>
      <c r="X3" s="432"/>
      <c r="Y3" s="192" t="s">
        <v>161</v>
      </c>
    </row>
    <row r="4" spans="1:25" ht="17.25" thickBot="1">
      <c r="A4" s="27"/>
      <c r="B4" s="13" t="s">
        <v>76</v>
      </c>
      <c r="C4" s="121" t="s">
        <v>159</v>
      </c>
      <c r="D4" s="144" t="s">
        <v>142</v>
      </c>
      <c r="E4" s="69" t="s">
        <v>138</v>
      </c>
      <c r="F4" s="69" t="s">
        <v>100</v>
      </c>
      <c r="G4" s="69" t="s">
        <v>105</v>
      </c>
      <c r="H4" s="69" t="s">
        <v>139</v>
      </c>
      <c r="I4" s="141" t="s">
        <v>99</v>
      </c>
      <c r="J4" s="138" t="s">
        <v>79</v>
      </c>
      <c r="K4" s="139" t="s">
        <v>80</v>
      </c>
      <c r="L4" s="138" t="s">
        <v>148</v>
      </c>
      <c r="M4" s="140" t="s">
        <v>101</v>
      </c>
      <c r="N4" s="140" t="s">
        <v>128</v>
      </c>
      <c r="O4" s="137" t="s">
        <v>118</v>
      </c>
      <c r="P4" s="137" t="s">
        <v>115</v>
      </c>
      <c r="Q4" s="137" t="s">
        <v>82</v>
      </c>
      <c r="R4" s="137" t="s">
        <v>117</v>
      </c>
      <c r="S4" s="130" t="s">
        <v>121</v>
      </c>
      <c r="T4" s="130" t="s">
        <v>114</v>
      </c>
      <c r="U4" s="132" t="s">
        <v>120</v>
      </c>
      <c r="V4" s="134" t="s">
        <v>103</v>
      </c>
      <c r="W4" s="130" t="s">
        <v>89</v>
      </c>
      <c r="X4" s="130" t="s">
        <v>137</v>
      </c>
      <c r="Y4" s="192" t="s">
        <v>161</v>
      </c>
    </row>
    <row r="5" spans="1:25" ht="17.25" thickBot="1">
      <c r="A5" s="16">
        <v>1</v>
      </c>
      <c r="B5" s="34" t="s">
        <v>1</v>
      </c>
      <c r="C5" s="87"/>
      <c r="D5" s="53"/>
      <c r="E5" s="19"/>
      <c r="F5" s="20"/>
      <c r="G5" s="19"/>
      <c r="H5" s="53"/>
      <c r="I5" s="20"/>
      <c r="J5" s="53"/>
      <c r="K5" s="19"/>
      <c r="L5" s="19"/>
      <c r="M5" s="20"/>
      <c r="N5" s="19"/>
      <c r="O5" s="19"/>
      <c r="P5" s="19"/>
      <c r="Q5" s="19"/>
      <c r="R5" s="19"/>
      <c r="S5" s="19"/>
      <c r="T5" s="19"/>
      <c r="U5" s="56"/>
      <c r="V5" s="56"/>
      <c r="W5" s="56"/>
      <c r="X5" s="19"/>
      <c r="Y5" s="19"/>
    </row>
    <row r="6" spans="1:25" s="122" customFormat="1" ht="16.5">
      <c r="A6" s="216">
        <v>1.1</v>
      </c>
      <c r="B6" s="123" t="s">
        <v>2</v>
      </c>
      <c r="C6" s="217">
        <f>SUM(D6:Y6)</f>
        <v>25013</v>
      </c>
      <c r="D6" s="218">
        <f>SUM(D7:D10)</f>
        <v>482</v>
      </c>
      <c r="E6" s="218">
        <f>SUM(E7:E10)</f>
        <v>2155</v>
      </c>
      <c r="F6" s="103">
        <f>SUM(F7:F10)</f>
        <v>1244</v>
      </c>
      <c r="G6" s="103">
        <f>SUM(G7:G10)</f>
        <v>2079</v>
      </c>
      <c r="H6" s="105">
        <f aca="true" t="shared" si="0" ref="H6:V6">SUM(H7:H10)</f>
        <v>1361</v>
      </c>
      <c r="I6" s="109">
        <f>SUM(I7:I10)</f>
        <v>187</v>
      </c>
      <c r="J6" s="103">
        <f t="shared" si="0"/>
        <v>1173</v>
      </c>
      <c r="K6" s="103">
        <f t="shared" si="0"/>
        <v>951</v>
      </c>
      <c r="L6" s="103">
        <f t="shared" si="0"/>
        <v>1191</v>
      </c>
      <c r="M6" s="219">
        <f>SUM(M7:M10)</f>
        <v>1014</v>
      </c>
      <c r="N6" s="219">
        <f>SUM(N7:N10)</f>
        <v>204</v>
      </c>
      <c r="O6" s="219">
        <f>SUM(O7:O10)</f>
        <v>682</v>
      </c>
      <c r="P6" s="103">
        <f t="shared" si="0"/>
        <v>1314</v>
      </c>
      <c r="Q6" s="103">
        <f t="shared" si="0"/>
        <v>1381</v>
      </c>
      <c r="R6" s="103">
        <f t="shared" si="0"/>
        <v>1893</v>
      </c>
      <c r="S6" s="103">
        <f t="shared" si="0"/>
        <v>1615</v>
      </c>
      <c r="T6" s="103">
        <f t="shared" si="0"/>
        <v>1156</v>
      </c>
      <c r="U6" s="103">
        <f t="shared" si="0"/>
        <v>623</v>
      </c>
      <c r="V6" s="103">
        <f t="shared" si="0"/>
        <v>981</v>
      </c>
      <c r="W6" s="103">
        <f>SUM(W7:W10)</f>
        <v>1582</v>
      </c>
      <c r="X6" s="103">
        <f>SUM(X7:X10)</f>
        <v>1702</v>
      </c>
      <c r="Y6" s="218">
        <f>SUM(Y7:Y10)</f>
        <v>43</v>
      </c>
    </row>
    <row r="7" spans="1:25" s="122" customFormat="1" ht="15.75">
      <c r="A7" s="196">
        <v>1.2</v>
      </c>
      <c r="B7" s="64" t="s">
        <v>4</v>
      </c>
      <c r="C7" s="197">
        <f>SUM(D7:Y7)</f>
        <v>8918</v>
      </c>
      <c r="D7" s="249">
        <f>'Own portfolio'!D7+'Managed portfolio'!D7</f>
        <v>186</v>
      </c>
      <c r="E7" s="249">
        <f>'Own portfolio'!E7+'Managed portfolio'!E7</f>
        <v>562</v>
      </c>
      <c r="F7" s="249">
        <f>'Own portfolio'!F7+'Managed portfolio'!F7</f>
        <v>253</v>
      </c>
      <c r="G7" s="249">
        <f>'Own portfolio'!G7+'Managed portfolio'!G7</f>
        <v>978</v>
      </c>
      <c r="H7" s="249">
        <f>'Own portfolio'!H7+'Managed portfolio'!H7</f>
        <v>233</v>
      </c>
      <c r="I7" s="249">
        <f>'Own portfolio'!I7+'Managed portfolio'!I7</f>
        <v>131</v>
      </c>
      <c r="J7" s="249">
        <f>'Own portfolio'!J7+'Managed portfolio'!J7</f>
        <v>235</v>
      </c>
      <c r="K7" s="249">
        <f>'Own portfolio'!K7+'Managed portfolio'!K7</f>
        <v>202</v>
      </c>
      <c r="L7" s="249">
        <f>'Own portfolio'!L7+'Managed portfolio'!L7</f>
        <v>320</v>
      </c>
      <c r="M7" s="249">
        <f>'Own portfolio'!M7+'Managed portfolio'!M7</f>
        <v>480</v>
      </c>
      <c r="N7" s="249">
        <f>'Own portfolio'!N7+'Managed portfolio'!N7</f>
        <v>204</v>
      </c>
      <c r="O7" s="249">
        <f>'Own portfolio'!O7+'Managed portfolio'!O7</f>
        <v>174</v>
      </c>
      <c r="P7" s="249">
        <f>'Own portfolio'!P7+'Managed portfolio'!P7</f>
        <v>274</v>
      </c>
      <c r="Q7" s="249">
        <f>'Own portfolio'!Q7+'Managed portfolio'!Q7</f>
        <v>475</v>
      </c>
      <c r="R7" s="249">
        <f>'Own portfolio'!R7+'Managed portfolio'!R7</f>
        <v>403</v>
      </c>
      <c r="S7" s="249">
        <f>'Own portfolio'!S7+'Managed portfolio'!S7</f>
        <v>613</v>
      </c>
      <c r="T7" s="249">
        <f>'Own portfolio'!T7+'Managed portfolio'!T7</f>
        <v>442</v>
      </c>
      <c r="U7" s="249">
        <f>'Own portfolio'!U7+'Managed portfolio'!U7</f>
        <v>314</v>
      </c>
      <c r="V7" s="249">
        <f>'Own portfolio'!V7+'Managed portfolio'!V7</f>
        <v>478</v>
      </c>
      <c r="W7" s="249">
        <f>'Own portfolio'!W7+'Managed portfolio'!W7</f>
        <v>547</v>
      </c>
      <c r="X7" s="249">
        <f>'Own portfolio'!X7+'Managed portfolio'!X7</f>
        <v>1371</v>
      </c>
      <c r="Y7" s="249">
        <f>'Own portfolio'!Y7+'Managed portfolio'!Y7</f>
        <v>43</v>
      </c>
    </row>
    <row r="8" spans="1:25" s="122" customFormat="1" ht="15.75">
      <c r="A8" s="196">
        <v>1.3</v>
      </c>
      <c r="B8" s="64" t="s">
        <v>5</v>
      </c>
      <c r="C8" s="197">
        <f>SUM(D8:Y8)</f>
        <v>6726</v>
      </c>
      <c r="D8" s="249">
        <f>'Own portfolio'!D8+'Managed portfolio'!D8</f>
        <v>123</v>
      </c>
      <c r="E8" s="249">
        <f>'Own portfolio'!E8+'Managed portfolio'!E8</f>
        <v>427</v>
      </c>
      <c r="F8" s="249">
        <f>'Own portfolio'!F8+'Managed portfolio'!F8</f>
        <v>238</v>
      </c>
      <c r="G8" s="249">
        <f>'Own portfolio'!G8+'Managed portfolio'!G8</f>
        <v>853</v>
      </c>
      <c r="H8" s="249">
        <f>'Own portfolio'!H8+'Managed portfolio'!H8</f>
        <v>240</v>
      </c>
      <c r="I8" s="249">
        <f>'Own portfolio'!I8+'Managed portfolio'!I8</f>
        <v>56</v>
      </c>
      <c r="J8" s="249">
        <f>'Own portfolio'!J8+'Managed portfolio'!J8</f>
        <v>271</v>
      </c>
      <c r="K8" s="249">
        <f>'Own portfolio'!K8+'Managed portfolio'!K8</f>
        <v>183</v>
      </c>
      <c r="L8" s="249">
        <f>'Own portfolio'!L8+'Managed portfolio'!L8</f>
        <v>295</v>
      </c>
      <c r="M8" s="249">
        <f>'Own portfolio'!M8+'Managed portfolio'!M8</f>
        <v>453</v>
      </c>
      <c r="N8" s="249">
        <f>'Own portfolio'!N8+'Managed portfolio'!N8</f>
        <v>0</v>
      </c>
      <c r="O8" s="249">
        <f>'Own portfolio'!O8+'Managed portfolio'!O8</f>
        <v>175</v>
      </c>
      <c r="P8" s="249">
        <f>'Own portfolio'!P8+'Managed portfolio'!P8</f>
        <v>248</v>
      </c>
      <c r="Q8" s="249">
        <f>'Own portfolio'!Q8+'Managed portfolio'!Q8</f>
        <v>349</v>
      </c>
      <c r="R8" s="249">
        <f>'Own portfolio'!R8+'Managed portfolio'!R8</f>
        <v>333</v>
      </c>
      <c r="S8" s="249">
        <f>'Own portfolio'!S8+'Managed portfolio'!S8</f>
        <v>505</v>
      </c>
      <c r="T8" s="249">
        <f>'Own portfolio'!T8+'Managed portfolio'!T8</f>
        <v>390</v>
      </c>
      <c r="U8" s="249">
        <f>'Own portfolio'!U8+'Managed portfolio'!U8</f>
        <v>238</v>
      </c>
      <c r="V8" s="249">
        <f>'Own portfolio'!V8+'Managed portfolio'!V8</f>
        <v>436</v>
      </c>
      <c r="W8" s="249">
        <f>'Own portfolio'!W8+'Managed portfolio'!W8</f>
        <v>582</v>
      </c>
      <c r="X8" s="249">
        <f>'Own portfolio'!X8+'Managed portfolio'!X8</f>
        <v>331</v>
      </c>
      <c r="Y8" s="249">
        <f>'Own portfolio'!Y8+'Managed portfolio'!Y8</f>
        <v>0</v>
      </c>
    </row>
    <row r="9" spans="1:25" s="122" customFormat="1" ht="15.75">
      <c r="A9" s="196">
        <v>1.4</v>
      </c>
      <c r="B9" s="64" t="s">
        <v>6</v>
      </c>
      <c r="C9" s="197">
        <f>SUM(D9:Y9)</f>
        <v>3632</v>
      </c>
      <c r="D9" s="249">
        <f>'Own portfolio'!D9+'Managed portfolio'!D9</f>
        <v>116</v>
      </c>
      <c r="E9" s="249">
        <f>'Own portfolio'!E9+'Managed portfolio'!E9</f>
        <v>450</v>
      </c>
      <c r="F9" s="249">
        <f>'Own portfolio'!F9+'Managed portfolio'!F9</f>
        <v>174</v>
      </c>
      <c r="G9" s="249">
        <f>'Own portfolio'!G9+'Managed portfolio'!G9</f>
        <v>244</v>
      </c>
      <c r="H9" s="249">
        <f>'Own portfolio'!H9+'Managed portfolio'!H9</f>
        <v>207</v>
      </c>
      <c r="I9" s="249">
        <f>'Own portfolio'!I9+'Managed portfolio'!I9</f>
        <v>0</v>
      </c>
      <c r="J9" s="249">
        <f>'Own portfolio'!J9+'Managed portfolio'!J9</f>
        <v>167</v>
      </c>
      <c r="K9" s="249">
        <f>'Own portfolio'!K9+'Managed portfolio'!K9</f>
        <v>124</v>
      </c>
      <c r="L9" s="249">
        <f>'Own portfolio'!L9+'Managed portfolio'!L9</f>
        <v>211</v>
      </c>
      <c r="M9" s="249">
        <f>'Own portfolio'!M9+'Managed portfolio'!M9</f>
        <v>79</v>
      </c>
      <c r="N9" s="249">
        <f>'Own portfolio'!N9+'Managed portfolio'!N9</f>
        <v>0</v>
      </c>
      <c r="O9" s="249">
        <f>'Own portfolio'!O9+'Managed portfolio'!O9</f>
        <v>186</v>
      </c>
      <c r="P9" s="249">
        <f>'Own portfolio'!P9+'Managed portfolio'!P9</f>
        <v>197</v>
      </c>
      <c r="Q9" s="249">
        <f>'Own portfolio'!Q9+'Managed portfolio'!Q9</f>
        <v>181</v>
      </c>
      <c r="R9" s="249">
        <f>'Own portfolio'!R9+'Managed portfolio'!R9</f>
        <v>305</v>
      </c>
      <c r="S9" s="249">
        <f>'Own portfolio'!S9+'Managed portfolio'!S9</f>
        <v>356</v>
      </c>
      <c r="T9" s="249">
        <f>'Own portfolio'!T9+'Managed portfolio'!T9</f>
        <v>151</v>
      </c>
      <c r="U9" s="249">
        <f>'Own portfolio'!U9+'Managed portfolio'!U9</f>
        <v>71</v>
      </c>
      <c r="V9" s="249">
        <f>'Own portfolio'!V9+'Managed portfolio'!V9</f>
        <v>67</v>
      </c>
      <c r="W9" s="249">
        <f>'Own portfolio'!W9+'Managed portfolio'!W9</f>
        <v>346</v>
      </c>
      <c r="X9" s="249">
        <f>'Own portfolio'!X9+'Managed portfolio'!X9</f>
        <v>0</v>
      </c>
      <c r="Y9" s="249">
        <f>'Own portfolio'!Y9+'Managed portfolio'!Y9</f>
        <v>0</v>
      </c>
    </row>
    <row r="10" spans="1:25" s="122" customFormat="1" ht="16.5" thickBot="1">
      <c r="A10" s="196">
        <v>1.5</v>
      </c>
      <c r="B10" s="64" t="s">
        <v>7</v>
      </c>
      <c r="C10" s="197">
        <f>SUM(D10:Y10)</f>
        <v>5737</v>
      </c>
      <c r="D10" s="249">
        <f>'Own portfolio'!D10+'Managed portfolio'!D10</f>
        <v>57</v>
      </c>
      <c r="E10" s="249">
        <f>'Own portfolio'!E10+'Managed portfolio'!E10</f>
        <v>716</v>
      </c>
      <c r="F10" s="249">
        <f>'Own portfolio'!F10+'Managed portfolio'!F10</f>
        <v>579</v>
      </c>
      <c r="G10" s="249">
        <f>'Own portfolio'!G10+'Managed portfolio'!G10</f>
        <v>4</v>
      </c>
      <c r="H10" s="249">
        <f>'Own portfolio'!H10+'Managed portfolio'!H10</f>
        <v>681</v>
      </c>
      <c r="I10" s="249">
        <f>'Own portfolio'!I10+'Managed portfolio'!I10</f>
        <v>0</v>
      </c>
      <c r="J10" s="249">
        <f>'Own portfolio'!J10+'Managed portfolio'!J10</f>
        <v>500</v>
      </c>
      <c r="K10" s="249">
        <f>'Own portfolio'!K10+'Managed portfolio'!K10</f>
        <v>442</v>
      </c>
      <c r="L10" s="249">
        <f>'Own portfolio'!L10+'Managed portfolio'!L10</f>
        <v>365</v>
      </c>
      <c r="M10" s="249">
        <f>'Own portfolio'!M10+'Managed portfolio'!M10</f>
        <v>2</v>
      </c>
      <c r="N10" s="249">
        <f>'Own portfolio'!N10+'Managed portfolio'!N10</f>
        <v>0</v>
      </c>
      <c r="O10" s="249">
        <f>'Own portfolio'!O10+'Managed portfolio'!O10</f>
        <v>147</v>
      </c>
      <c r="P10" s="249">
        <f>'Own portfolio'!P10+'Managed portfolio'!P10</f>
        <v>595</v>
      </c>
      <c r="Q10" s="249">
        <f>'Own portfolio'!Q10+'Managed portfolio'!Q10</f>
        <v>376</v>
      </c>
      <c r="R10" s="249">
        <f>'Own portfolio'!R10+'Managed portfolio'!R10</f>
        <v>852</v>
      </c>
      <c r="S10" s="249">
        <f>'Own portfolio'!S10+'Managed portfolio'!S10</f>
        <v>141</v>
      </c>
      <c r="T10" s="249">
        <f>'Own portfolio'!T10+'Managed portfolio'!T10</f>
        <v>173</v>
      </c>
      <c r="U10" s="249">
        <f>'Own portfolio'!U10+'Managed portfolio'!U10</f>
        <v>0</v>
      </c>
      <c r="V10" s="249">
        <f>'Own portfolio'!V10+'Managed portfolio'!V10</f>
        <v>0</v>
      </c>
      <c r="W10" s="249">
        <f>'Own portfolio'!W10+'Managed portfolio'!W10</f>
        <v>107</v>
      </c>
      <c r="X10" s="249">
        <f>'Own portfolio'!X10+'Managed portfolio'!X10</f>
        <v>0</v>
      </c>
      <c r="Y10" s="249">
        <f>'Own portfolio'!Y10+'Managed portfolio'!Y10</f>
        <v>0</v>
      </c>
    </row>
    <row r="11" spans="1:25" ht="17.25" thickBot="1">
      <c r="A11" s="16">
        <v>2</v>
      </c>
      <c r="B11" s="34" t="s">
        <v>9</v>
      </c>
      <c r="C11" s="88"/>
      <c r="D11" s="53"/>
      <c r="E11" s="53"/>
      <c r="F11" s="20"/>
      <c r="G11" s="20"/>
      <c r="H11" s="53"/>
      <c r="I11" s="19"/>
      <c r="J11" s="99"/>
      <c r="K11" s="99"/>
      <c r="L11" s="99"/>
      <c r="M11" s="20"/>
      <c r="N11" s="20"/>
      <c r="O11" s="20"/>
      <c r="P11" s="99"/>
      <c r="Q11" s="99"/>
      <c r="R11" s="99"/>
      <c r="S11" s="99"/>
      <c r="T11" s="99"/>
      <c r="U11" s="99"/>
      <c r="V11" s="99"/>
      <c r="W11" s="99"/>
      <c r="X11" s="20"/>
      <c r="Y11" s="53"/>
    </row>
    <row r="12" spans="1:25" s="122" customFormat="1" ht="16.5">
      <c r="A12" s="216">
        <v>2.1</v>
      </c>
      <c r="B12" s="227" t="s">
        <v>10</v>
      </c>
      <c r="C12" s="217">
        <f>SUM(D12:Y12)</f>
        <v>25013</v>
      </c>
      <c r="D12" s="218">
        <f aca="true" t="shared" si="1" ref="D12:X12">D6</f>
        <v>482</v>
      </c>
      <c r="E12" s="218">
        <f>E6</f>
        <v>2155</v>
      </c>
      <c r="F12" s="228">
        <f t="shared" si="1"/>
        <v>1244</v>
      </c>
      <c r="G12" s="228">
        <f t="shared" si="1"/>
        <v>2079</v>
      </c>
      <c r="H12" s="218">
        <f t="shared" si="1"/>
        <v>1361</v>
      </c>
      <c r="I12" s="229">
        <f t="shared" si="1"/>
        <v>187</v>
      </c>
      <c r="J12" s="230">
        <f t="shared" si="1"/>
        <v>1173</v>
      </c>
      <c r="K12" s="230">
        <f t="shared" si="1"/>
        <v>951</v>
      </c>
      <c r="L12" s="103">
        <f t="shared" si="1"/>
        <v>1191</v>
      </c>
      <c r="M12" s="219">
        <f t="shared" si="1"/>
        <v>1014</v>
      </c>
      <c r="N12" s="219">
        <f t="shared" si="1"/>
        <v>204</v>
      </c>
      <c r="O12" s="219">
        <f>O6</f>
        <v>682</v>
      </c>
      <c r="P12" s="230">
        <f t="shared" si="1"/>
        <v>1314</v>
      </c>
      <c r="Q12" s="230">
        <f t="shared" si="1"/>
        <v>1381</v>
      </c>
      <c r="R12" s="230">
        <f t="shared" si="1"/>
        <v>1893</v>
      </c>
      <c r="S12" s="230">
        <f t="shared" si="1"/>
        <v>1615</v>
      </c>
      <c r="T12" s="230">
        <f t="shared" si="1"/>
        <v>1156</v>
      </c>
      <c r="U12" s="230">
        <f t="shared" si="1"/>
        <v>623</v>
      </c>
      <c r="V12" s="230">
        <f t="shared" si="1"/>
        <v>981</v>
      </c>
      <c r="W12" s="103">
        <f t="shared" si="1"/>
        <v>1582</v>
      </c>
      <c r="X12" s="219">
        <f t="shared" si="1"/>
        <v>1702</v>
      </c>
      <c r="Y12" s="218">
        <f>Y6</f>
        <v>43</v>
      </c>
    </row>
    <row r="13" spans="1:25" s="122" customFormat="1" ht="16.5">
      <c r="A13" s="196">
        <v>2.2</v>
      </c>
      <c r="B13" s="64" t="s">
        <v>12</v>
      </c>
      <c r="C13" s="221">
        <f>SUM(D13:Y13)</f>
        <v>283681809</v>
      </c>
      <c r="D13" s="218">
        <f>'Own portfolio'!D13+'Managed portfolio'!D13</f>
        <v>5709329</v>
      </c>
      <c r="E13" s="218">
        <f>'Own portfolio'!E13+'Managed portfolio'!E13</f>
        <v>25825015</v>
      </c>
      <c r="F13" s="218">
        <f>'Own portfolio'!F13+'Managed portfolio'!F13</f>
        <v>11525546</v>
      </c>
      <c r="G13" s="218">
        <f>'Own portfolio'!G13+'Managed portfolio'!G13</f>
        <v>19329149</v>
      </c>
      <c r="H13" s="218">
        <f>'Own portfolio'!H13+'Managed portfolio'!H13</f>
        <v>15835336</v>
      </c>
      <c r="I13" s="218">
        <f>'Own portfolio'!I13+'Managed portfolio'!I13</f>
        <v>1433865</v>
      </c>
      <c r="J13" s="218">
        <f>'Own portfolio'!J13+'Managed portfolio'!J13</f>
        <v>14367361</v>
      </c>
      <c r="K13" s="218">
        <f>'Own portfolio'!K13+'Managed portfolio'!K13</f>
        <v>11723030</v>
      </c>
      <c r="L13" s="218">
        <f>'Own portfolio'!L13+'Managed portfolio'!L13</f>
        <v>12619783</v>
      </c>
      <c r="M13" s="218">
        <f>'Own portfolio'!M13+'Managed portfolio'!M13</f>
        <v>13538681</v>
      </c>
      <c r="N13" s="218">
        <f>'Own portfolio'!N13+'Managed portfolio'!N13</f>
        <v>1011593</v>
      </c>
      <c r="O13" s="218">
        <f>'Own portfolio'!O13+'Managed portfolio'!O13</f>
        <v>8261972</v>
      </c>
      <c r="P13" s="218">
        <f>'Own portfolio'!P13+'Managed portfolio'!P13</f>
        <v>16832726</v>
      </c>
      <c r="Q13" s="218">
        <f>'Own portfolio'!Q13+'Managed portfolio'!Q13</f>
        <v>19038270</v>
      </c>
      <c r="R13" s="218">
        <f>'Own portfolio'!R13+'Managed portfolio'!R13</f>
        <v>27929668</v>
      </c>
      <c r="S13" s="218">
        <f>'Own portfolio'!S13+'Managed portfolio'!S13</f>
        <v>16494441</v>
      </c>
      <c r="T13" s="218">
        <f>'Own portfolio'!T13+'Managed portfolio'!T13</f>
        <v>10474502</v>
      </c>
      <c r="U13" s="218">
        <f>'Own portfolio'!U13+'Managed portfolio'!U13</f>
        <v>5760130</v>
      </c>
      <c r="V13" s="218">
        <f>'Own portfolio'!V13+'Managed portfolio'!V13</f>
        <v>10893915</v>
      </c>
      <c r="W13" s="218">
        <f>'Own portfolio'!W13+'Managed portfolio'!W13</f>
        <v>19451950</v>
      </c>
      <c r="X13" s="218">
        <f>'Own portfolio'!X13+'Managed portfolio'!X13</f>
        <v>14805547</v>
      </c>
      <c r="Y13" s="218">
        <f>'Own portfolio'!Y13+'Managed portfolio'!Y13</f>
        <v>820000</v>
      </c>
    </row>
    <row r="14" spans="1:25" s="122" customFormat="1" ht="15.75">
      <c r="A14" s="196">
        <v>2.3</v>
      </c>
      <c r="B14" s="64" t="s">
        <v>13</v>
      </c>
      <c r="C14" s="222">
        <f aca="true" t="shared" si="2" ref="C14:X14">C13/C12</f>
        <v>11341.374845080558</v>
      </c>
      <c r="D14" s="222">
        <f t="shared" si="2"/>
        <v>11845.08091286307</v>
      </c>
      <c r="E14" s="222">
        <f t="shared" si="2"/>
        <v>11983.7656612529</v>
      </c>
      <c r="F14" s="231">
        <f t="shared" si="2"/>
        <v>9264.908360128617</v>
      </c>
      <c r="G14" s="231">
        <f t="shared" si="2"/>
        <v>9297.329966329966</v>
      </c>
      <c r="H14" s="232">
        <f t="shared" si="2"/>
        <v>11635.074210139603</v>
      </c>
      <c r="I14" s="233">
        <f t="shared" si="2"/>
        <v>7667.727272727273</v>
      </c>
      <c r="J14" s="234">
        <f t="shared" si="2"/>
        <v>12248.389599317989</v>
      </c>
      <c r="K14" s="234">
        <f t="shared" si="2"/>
        <v>12327.055730809674</v>
      </c>
      <c r="L14" s="235">
        <f t="shared" si="2"/>
        <v>10595.955499580185</v>
      </c>
      <c r="M14" s="236">
        <f t="shared" si="2"/>
        <v>13351.75641025641</v>
      </c>
      <c r="N14" s="236">
        <f t="shared" si="2"/>
        <v>4958.7892156862745</v>
      </c>
      <c r="O14" s="236">
        <f t="shared" si="2"/>
        <v>12114.3284457478</v>
      </c>
      <c r="P14" s="234">
        <f t="shared" si="2"/>
        <v>12810.293759512937</v>
      </c>
      <c r="Q14" s="234">
        <f t="shared" si="2"/>
        <v>13785.858073859523</v>
      </c>
      <c r="R14" s="234">
        <f t="shared" si="2"/>
        <v>14754.182778658214</v>
      </c>
      <c r="S14" s="234">
        <f t="shared" si="2"/>
        <v>10213.276160990712</v>
      </c>
      <c r="T14" s="234">
        <f t="shared" si="2"/>
        <v>9060.987889273356</v>
      </c>
      <c r="U14" s="234">
        <f t="shared" si="2"/>
        <v>9245.794542536116</v>
      </c>
      <c r="V14" s="234">
        <f t="shared" si="2"/>
        <v>11104.908256880733</v>
      </c>
      <c r="W14" s="235">
        <f t="shared" si="2"/>
        <v>12295.79646017699</v>
      </c>
      <c r="X14" s="236">
        <f t="shared" si="2"/>
        <v>8698.911280846063</v>
      </c>
      <c r="Y14" s="222">
        <f>Y13/Y12</f>
        <v>19069.767441860466</v>
      </c>
    </row>
    <row r="15" spans="1:25" s="122" customFormat="1" ht="15.75">
      <c r="A15" s="196">
        <v>2.4</v>
      </c>
      <c r="B15" s="64" t="s">
        <v>25</v>
      </c>
      <c r="C15" s="222">
        <f>SUM(D15:Y15)</f>
        <v>47</v>
      </c>
      <c r="D15" s="222">
        <f>'Own portfolio'!D15+'Managed portfolio'!D15</f>
        <v>1</v>
      </c>
      <c r="E15" s="222">
        <f>'Own portfolio'!E15+'Managed portfolio'!E15</f>
        <v>3</v>
      </c>
      <c r="F15" s="222">
        <v>2</v>
      </c>
      <c r="G15" s="222">
        <f>'Own portfolio'!G15+'Managed portfolio'!G15</f>
        <v>3</v>
      </c>
      <c r="H15" s="222">
        <f>'Own portfolio'!H15+'Managed portfolio'!H15</f>
        <v>2</v>
      </c>
      <c r="I15" s="222">
        <f>'Own portfolio'!I15+'Managed portfolio'!I15</f>
        <v>1</v>
      </c>
      <c r="J15" s="222">
        <f>'Own portfolio'!J15+'Managed portfolio'!J15</f>
        <v>2</v>
      </c>
      <c r="K15" s="222">
        <v>1</v>
      </c>
      <c r="L15" s="222">
        <v>3</v>
      </c>
      <c r="M15" s="222">
        <v>3</v>
      </c>
      <c r="N15" s="222">
        <v>0</v>
      </c>
      <c r="O15" s="222">
        <f>'Own portfolio'!O15+'Managed portfolio'!O15</f>
        <v>1</v>
      </c>
      <c r="P15" s="222">
        <f>'Own portfolio'!P15+'Managed portfolio'!P15</f>
        <v>2</v>
      </c>
      <c r="Q15" s="222">
        <v>3</v>
      </c>
      <c r="R15" s="222">
        <f>'Own portfolio'!R15+'Managed portfolio'!R15</f>
        <v>3</v>
      </c>
      <c r="S15" s="222">
        <f>'Own portfolio'!S15+'Managed portfolio'!S15</f>
        <v>3</v>
      </c>
      <c r="T15" s="222">
        <f>'Own portfolio'!T15+'Managed portfolio'!T15</f>
        <v>2</v>
      </c>
      <c r="U15" s="222">
        <f>'Own portfolio'!U15+'Managed portfolio'!U15</f>
        <v>1</v>
      </c>
      <c r="V15" s="222">
        <f>'Own portfolio'!V15+'Managed portfolio'!V15</f>
        <v>2</v>
      </c>
      <c r="W15" s="222">
        <f>'Own portfolio'!W15+'Managed portfolio'!W15</f>
        <v>3</v>
      </c>
      <c r="X15" s="222">
        <f>'Own portfolio'!X15+'Managed portfolio'!X15</f>
        <v>3</v>
      </c>
      <c r="Y15" s="222">
        <f>'Own portfolio'!Y15+'Managed portfolio'!Y15</f>
        <v>3</v>
      </c>
    </row>
    <row r="16" spans="1:25" s="122" customFormat="1" ht="15.75">
      <c r="A16" s="196">
        <v>2.5</v>
      </c>
      <c r="B16" s="64" t="s">
        <v>26</v>
      </c>
      <c r="C16" s="223">
        <f aca="true" t="shared" si="3" ref="C16:K16">+C6/C15</f>
        <v>532.1914893617021</v>
      </c>
      <c r="D16" s="237">
        <f t="shared" si="3"/>
        <v>482</v>
      </c>
      <c r="E16" s="237">
        <f>+E6/E15</f>
        <v>718.3333333333334</v>
      </c>
      <c r="F16" s="237">
        <f t="shared" si="3"/>
        <v>622</v>
      </c>
      <c r="G16" s="237">
        <f t="shared" si="3"/>
        <v>693</v>
      </c>
      <c r="H16" s="238">
        <f t="shared" si="3"/>
        <v>680.5</v>
      </c>
      <c r="I16" s="239">
        <f t="shared" si="3"/>
        <v>187</v>
      </c>
      <c r="J16" s="240">
        <f t="shared" si="3"/>
        <v>586.5</v>
      </c>
      <c r="K16" s="240">
        <f t="shared" si="3"/>
        <v>951</v>
      </c>
      <c r="L16" s="235">
        <f>L12/L15</f>
        <v>397</v>
      </c>
      <c r="M16" s="236">
        <f>M12/M15</f>
        <v>338</v>
      </c>
      <c r="N16" s="236">
        <v>0</v>
      </c>
      <c r="O16" s="236">
        <f>O12/O15</f>
        <v>682</v>
      </c>
      <c r="P16" s="240">
        <f aca="true" t="shared" si="4" ref="P16:V16">+P6/P15</f>
        <v>657</v>
      </c>
      <c r="Q16" s="240">
        <f t="shared" si="4"/>
        <v>460.3333333333333</v>
      </c>
      <c r="R16" s="240">
        <f t="shared" si="4"/>
        <v>631</v>
      </c>
      <c r="S16" s="240">
        <f t="shared" si="4"/>
        <v>538.3333333333334</v>
      </c>
      <c r="T16" s="240">
        <f>+T6/T15</f>
        <v>578</v>
      </c>
      <c r="U16" s="240">
        <f t="shared" si="4"/>
        <v>623</v>
      </c>
      <c r="V16" s="240">
        <f t="shared" si="4"/>
        <v>490.5</v>
      </c>
      <c r="W16" s="235">
        <f>W12/W15</f>
        <v>527.3333333333334</v>
      </c>
      <c r="X16" s="236">
        <f>X12/X15</f>
        <v>567.3333333333334</v>
      </c>
      <c r="Y16" s="237">
        <f>+Y6/Y15</f>
        <v>14.333333333333334</v>
      </c>
    </row>
    <row r="17" spans="1:25" s="122" customFormat="1" ht="16.5" thickBot="1">
      <c r="A17" s="196">
        <v>2.6</v>
      </c>
      <c r="B17" s="241" t="s">
        <v>27</v>
      </c>
      <c r="C17" s="224">
        <f>C13/C15</f>
        <v>6035783.170212766</v>
      </c>
      <c r="D17" s="242">
        <f aca="true" t="shared" si="5" ref="D17:X17">D13/D15</f>
        <v>5709329</v>
      </c>
      <c r="E17" s="242">
        <f>E13/E15</f>
        <v>8608338.333333334</v>
      </c>
      <c r="F17" s="243">
        <f t="shared" si="5"/>
        <v>5762773</v>
      </c>
      <c r="G17" s="243">
        <f t="shared" si="5"/>
        <v>6443049.666666667</v>
      </c>
      <c r="H17" s="242">
        <f t="shared" si="5"/>
        <v>7917668</v>
      </c>
      <c r="I17" s="244">
        <f t="shared" si="5"/>
        <v>1433865</v>
      </c>
      <c r="J17" s="240">
        <f t="shared" si="5"/>
        <v>7183680.5</v>
      </c>
      <c r="K17" s="240">
        <f t="shared" si="5"/>
        <v>11723030</v>
      </c>
      <c r="L17" s="235">
        <f t="shared" si="5"/>
        <v>4206594.333333333</v>
      </c>
      <c r="M17" s="236">
        <f t="shared" si="5"/>
        <v>4512893.666666667</v>
      </c>
      <c r="N17" s="236">
        <v>0</v>
      </c>
      <c r="O17" s="236">
        <f>O13/O15</f>
        <v>8261972</v>
      </c>
      <c r="P17" s="240">
        <f t="shared" si="5"/>
        <v>8416363</v>
      </c>
      <c r="Q17" s="240">
        <f t="shared" si="5"/>
        <v>6346090</v>
      </c>
      <c r="R17" s="240">
        <f t="shared" si="5"/>
        <v>9309889.333333334</v>
      </c>
      <c r="S17" s="240">
        <f t="shared" si="5"/>
        <v>5498147</v>
      </c>
      <c r="T17" s="240">
        <f>T13/T15</f>
        <v>5237251</v>
      </c>
      <c r="U17" s="240">
        <f t="shared" si="5"/>
        <v>5760130</v>
      </c>
      <c r="V17" s="240">
        <f t="shared" si="5"/>
        <v>5446957.5</v>
      </c>
      <c r="W17" s="235">
        <f t="shared" si="5"/>
        <v>6483983.333333333</v>
      </c>
      <c r="X17" s="236">
        <f t="shared" si="5"/>
        <v>4935182.333333333</v>
      </c>
      <c r="Y17" s="242">
        <f>Y13/Y15</f>
        <v>273333.3333333333</v>
      </c>
    </row>
    <row r="18" spans="1:25" ht="17.25" thickBot="1">
      <c r="A18" s="16">
        <v>3</v>
      </c>
      <c r="B18" s="34" t="s">
        <v>17</v>
      </c>
      <c r="C18" s="88"/>
      <c r="D18" s="53"/>
      <c r="E18" s="53"/>
      <c r="F18" s="20"/>
      <c r="G18" s="20"/>
      <c r="H18" s="53"/>
      <c r="I18" s="19"/>
      <c r="J18" s="99"/>
      <c r="K18" s="99"/>
      <c r="L18" s="99"/>
      <c r="M18" s="20"/>
      <c r="N18" s="20"/>
      <c r="O18" s="20"/>
      <c r="P18" s="99"/>
      <c r="Q18" s="99"/>
      <c r="R18" s="99"/>
      <c r="S18" s="99"/>
      <c r="T18" s="99"/>
      <c r="U18" s="99"/>
      <c r="V18" s="99"/>
      <c r="W18" s="99"/>
      <c r="X18" s="20"/>
      <c r="Y18" s="53"/>
    </row>
    <row r="19" spans="1:25" s="122" customFormat="1" ht="16.5">
      <c r="A19" s="196">
        <v>3.1</v>
      </c>
      <c r="B19" s="123" t="s">
        <v>18</v>
      </c>
      <c r="C19" s="217">
        <f>SUM(D19:Y19)</f>
        <v>2098</v>
      </c>
      <c r="D19" s="105">
        <f>'Own portfolio'!D19+'Managed portfolio'!D19</f>
        <v>30</v>
      </c>
      <c r="E19" s="105">
        <f>'Own portfolio'!E19+'Managed portfolio'!E19</f>
        <v>94</v>
      </c>
      <c r="F19" s="105">
        <f>'Own portfolio'!F19+'Managed portfolio'!F19</f>
        <v>133</v>
      </c>
      <c r="G19" s="105">
        <f>'Own portfolio'!G19+'Managed portfolio'!G19</f>
        <v>75</v>
      </c>
      <c r="H19" s="105">
        <f>'Own portfolio'!H19+'Managed portfolio'!H19</f>
        <v>256</v>
      </c>
      <c r="I19" s="105">
        <f>'Own portfolio'!I19+'Managed portfolio'!I19</f>
        <v>47</v>
      </c>
      <c r="J19" s="105">
        <f>'Own portfolio'!J19+'Managed portfolio'!J19</f>
        <v>16</v>
      </c>
      <c r="K19" s="105">
        <f>'Own portfolio'!K19+'Managed portfolio'!K19</f>
        <v>80</v>
      </c>
      <c r="L19" s="105">
        <f>'Own portfolio'!L19+'Managed portfolio'!L19</f>
        <v>130</v>
      </c>
      <c r="M19" s="105">
        <f>'Own portfolio'!M19+'Managed portfolio'!M19</f>
        <v>28</v>
      </c>
      <c r="N19" s="105">
        <f>'Own portfolio'!N19+'Managed portfolio'!N19</f>
        <v>21</v>
      </c>
      <c r="O19" s="105">
        <f>'Own portfolio'!O19+'Managed portfolio'!O19</f>
        <v>20</v>
      </c>
      <c r="P19" s="105">
        <f>'Own portfolio'!P19+'Managed portfolio'!P19</f>
        <v>24</v>
      </c>
      <c r="Q19" s="105">
        <f>'Own portfolio'!Q19+'Managed portfolio'!Q19</f>
        <v>121</v>
      </c>
      <c r="R19" s="105">
        <f>'Own portfolio'!R19+'Managed portfolio'!R19</f>
        <v>138</v>
      </c>
      <c r="S19" s="105">
        <f>'Own portfolio'!S19+'Managed portfolio'!S19</f>
        <v>311</v>
      </c>
      <c r="T19" s="105">
        <f>'Own portfolio'!T19+'Managed portfolio'!T19</f>
        <v>91</v>
      </c>
      <c r="U19" s="105">
        <f>'Own portfolio'!U19+'Managed portfolio'!U19</f>
        <v>132</v>
      </c>
      <c r="V19" s="105">
        <f>'Own portfolio'!V19+'Managed portfolio'!V19</f>
        <v>45</v>
      </c>
      <c r="W19" s="105">
        <f>'Own portfolio'!W19+'Managed portfolio'!W19</f>
        <v>101</v>
      </c>
      <c r="X19" s="105">
        <f>'Own portfolio'!X19+'Managed portfolio'!X19</f>
        <v>119</v>
      </c>
      <c r="Y19" s="105">
        <f>'Own portfolio'!Y19+'Managed portfolio'!Y19</f>
        <v>86</v>
      </c>
    </row>
    <row r="20" spans="1:25" s="122" customFormat="1" ht="16.5">
      <c r="A20" s="196">
        <v>3.2</v>
      </c>
      <c r="B20" s="64" t="s">
        <v>19</v>
      </c>
      <c r="C20" s="217">
        <f>SUM(D20:Y20)</f>
        <v>41584000</v>
      </c>
      <c r="D20" s="105">
        <f>'Own portfolio'!D20+'Managed portfolio'!D20</f>
        <v>643000</v>
      </c>
      <c r="E20" s="105">
        <f>'Own portfolio'!E20+'Managed portfolio'!E20</f>
        <v>3620000</v>
      </c>
      <c r="F20" s="105">
        <f>'Own portfolio'!F20+'Managed portfolio'!F20</f>
        <v>1520000</v>
      </c>
      <c r="G20" s="105">
        <f>'Own portfolio'!G20+'Managed portfolio'!G20</f>
        <v>3665000</v>
      </c>
      <c r="H20" s="105">
        <f>'Own portfolio'!H20+'Managed portfolio'!H20</f>
        <v>1870000</v>
      </c>
      <c r="I20" s="105">
        <f>'Own portfolio'!I20+'Managed portfolio'!I20</f>
        <v>0</v>
      </c>
      <c r="J20" s="105">
        <f>'Own portfolio'!J20+'Managed portfolio'!J20</f>
        <v>1640000</v>
      </c>
      <c r="K20" s="372">
        <f>'Own portfolio'!K20+'Managed portfolio'!K20</f>
        <v>1943000</v>
      </c>
      <c r="L20" s="105">
        <f>'Own portfolio'!L20+'Managed portfolio'!L20</f>
        <v>1255000</v>
      </c>
      <c r="M20" s="105">
        <f>'Own portfolio'!M20+'Managed portfolio'!M20</f>
        <v>482000</v>
      </c>
      <c r="N20" s="105">
        <f>'Own portfolio'!N20+'Managed portfolio'!N20</f>
        <v>0</v>
      </c>
      <c r="O20" s="105">
        <f>'Own portfolio'!O20+'Managed portfolio'!O20</f>
        <v>985000</v>
      </c>
      <c r="P20" s="105">
        <f>'Own portfolio'!P20+'Managed portfolio'!P20</f>
        <v>2469000</v>
      </c>
      <c r="Q20" s="105">
        <f>'Own portfolio'!Q20+'Managed portfolio'!Q20</f>
        <v>2869000</v>
      </c>
      <c r="R20" s="105">
        <f>'Own portfolio'!R20+'Managed portfolio'!R20</f>
        <v>6210000</v>
      </c>
      <c r="S20" s="105">
        <f>'Own portfolio'!S20+'Managed portfolio'!S20</f>
        <v>2987000</v>
      </c>
      <c r="T20" s="105">
        <f>'Own portfolio'!T20+'Managed portfolio'!T20</f>
        <v>1999000</v>
      </c>
      <c r="U20" s="105">
        <f>'Own portfolio'!U20+'Managed portfolio'!U20</f>
        <v>762000</v>
      </c>
      <c r="V20" s="105">
        <f>'Own portfolio'!V20+'Managed portfolio'!V20</f>
        <v>1280000</v>
      </c>
      <c r="W20" s="105">
        <f>'Own portfolio'!W20+'Managed portfolio'!W20</f>
        <v>2103000</v>
      </c>
      <c r="X20" s="105">
        <f>'Own portfolio'!X20+'Managed portfolio'!X20</f>
        <v>2462000</v>
      </c>
      <c r="Y20" s="105">
        <f>'Own portfolio'!Y20+'Managed portfolio'!Y20</f>
        <v>820000</v>
      </c>
    </row>
    <row r="21" spans="1:25" s="122" customFormat="1" ht="15.75">
      <c r="A21" s="196">
        <v>3.3</v>
      </c>
      <c r="B21" s="64" t="s">
        <v>20</v>
      </c>
      <c r="C21" s="197">
        <f>SUM(E21:Y21)</f>
        <v>38616730</v>
      </c>
      <c r="D21" s="195">
        <f aca="true" t="shared" si="6" ref="D21:X21">D22+D41</f>
        <v>1141342</v>
      </c>
      <c r="E21" s="195">
        <f t="shared" si="6"/>
        <v>3294450</v>
      </c>
      <c r="F21" s="195">
        <f t="shared" si="6"/>
        <v>1777951</v>
      </c>
      <c r="G21" s="195">
        <f t="shared" si="6"/>
        <v>2354293</v>
      </c>
      <c r="H21" s="195">
        <f t="shared" si="6"/>
        <v>2273451</v>
      </c>
      <c r="I21" s="94">
        <f t="shared" si="6"/>
        <v>1462308</v>
      </c>
      <c r="J21" s="62">
        <f t="shared" si="6"/>
        <v>2890287</v>
      </c>
      <c r="K21" s="62">
        <f>K22+K41</f>
        <v>1362098</v>
      </c>
      <c r="L21" s="62">
        <f t="shared" si="6"/>
        <v>2168807</v>
      </c>
      <c r="M21" s="111">
        <f t="shared" si="6"/>
        <v>2132943</v>
      </c>
      <c r="N21" s="63">
        <f t="shared" si="6"/>
        <v>482838</v>
      </c>
      <c r="O21" s="63">
        <f t="shared" si="6"/>
        <v>1194147</v>
      </c>
      <c r="P21" s="62">
        <f t="shared" si="6"/>
        <v>2554488</v>
      </c>
      <c r="Q21" s="107">
        <f t="shared" si="6"/>
        <v>2326318</v>
      </c>
      <c r="R21" s="62">
        <f t="shared" si="6"/>
        <v>3578958</v>
      </c>
      <c r="S21" s="62">
        <f t="shared" si="6"/>
        <v>1963020</v>
      </c>
      <c r="T21" s="62">
        <f t="shared" si="6"/>
        <v>1353606</v>
      </c>
      <c r="U21" s="62">
        <f t="shared" si="6"/>
        <v>965923</v>
      </c>
      <c r="V21" s="62">
        <f t="shared" si="6"/>
        <v>1210277</v>
      </c>
      <c r="W21" s="62">
        <f t="shared" si="6"/>
        <v>1813804</v>
      </c>
      <c r="X21" s="111">
        <f t="shared" si="6"/>
        <v>1456763</v>
      </c>
      <c r="Y21" s="195">
        <f>Y22+Y41</f>
        <v>0</v>
      </c>
    </row>
    <row r="22" spans="1:25" s="122" customFormat="1" ht="15.75">
      <c r="A22" s="196">
        <v>3.4</v>
      </c>
      <c r="B22" s="64" t="s">
        <v>21</v>
      </c>
      <c r="C22" s="195">
        <f>SUM(D22:Y22)</f>
        <v>34746086</v>
      </c>
      <c r="D22" s="195">
        <f>'Own portfolio'!D22+'Managed portfolio'!D22</f>
        <v>614097</v>
      </c>
      <c r="E22" s="195">
        <f>'Own portfolio'!E22+'Managed portfolio'!E22</f>
        <v>3294450</v>
      </c>
      <c r="F22" s="195">
        <f>'Own portfolio'!F22+'Managed portfolio'!F22</f>
        <v>1714957</v>
      </c>
      <c r="G22" s="195">
        <f>'Own portfolio'!G22+'Managed portfolio'!G22</f>
        <v>2274145</v>
      </c>
      <c r="H22" s="195">
        <f>'Own portfolio'!H22+'Managed portfolio'!H22</f>
        <v>2273451</v>
      </c>
      <c r="I22" s="195">
        <f>'Own portfolio'!I22+'Managed portfolio'!I22</f>
        <v>28443</v>
      </c>
      <c r="J22" s="195">
        <f>'Own portfolio'!J22+'Managed portfolio'!J22</f>
        <v>1397406</v>
      </c>
      <c r="K22" s="195">
        <f>'Own portfolio'!K22+'Managed portfolio'!K22</f>
        <v>957608</v>
      </c>
      <c r="L22" s="195">
        <f>'Own portfolio'!L22+'Managed portfolio'!L22</f>
        <v>2124505</v>
      </c>
      <c r="M22" s="195">
        <f>'Own portfolio'!M22+'Managed portfolio'!M22</f>
        <v>1836195</v>
      </c>
      <c r="N22" s="195">
        <f>'Own portfolio'!N22+'Managed portfolio'!N22</f>
        <v>329557</v>
      </c>
      <c r="O22" s="195">
        <f>'Own portfolio'!O22+'Managed portfolio'!O22</f>
        <v>1151387</v>
      </c>
      <c r="P22" s="195">
        <f>'Own portfolio'!P22+'Managed portfolio'!P22</f>
        <v>2386129</v>
      </c>
      <c r="Q22" s="195">
        <f>'Own portfolio'!Q22+'Managed portfolio'!Q22</f>
        <v>2313349</v>
      </c>
      <c r="R22" s="195">
        <f>'Own portfolio'!R22+'Managed portfolio'!R22</f>
        <v>3514493</v>
      </c>
      <c r="S22" s="195">
        <f>'Own portfolio'!S22+'Managed portfolio'!S22</f>
        <v>1939032</v>
      </c>
      <c r="T22" s="195">
        <f>'Own portfolio'!T22+'Managed portfolio'!T22</f>
        <v>1353606</v>
      </c>
      <c r="U22" s="195">
        <f>'Own portfolio'!U22+'Managed portfolio'!U22</f>
        <v>771280</v>
      </c>
      <c r="V22" s="195">
        <f>'Own portfolio'!V22+'Managed portfolio'!V22</f>
        <v>1201429</v>
      </c>
      <c r="W22" s="195">
        <f>'Own portfolio'!W22+'Managed portfolio'!W22</f>
        <v>1813804</v>
      </c>
      <c r="X22" s="195">
        <f>'Own portfolio'!X22+'Managed portfolio'!X22</f>
        <v>1456763</v>
      </c>
      <c r="Y22" s="195">
        <f>'Own portfolio'!Y22+'Managed portfolio'!Y22</f>
        <v>0</v>
      </c>
    </row>
    <row r="23" spans="1:25" s="122" customFormat="1" ht="16.5" thickBot="1">
      <c r="A23" s="196">
        <v>3.5</v>
      </c>
      <c r="B23" s="194" t="s">
        <v>146</v>
      </c>
      <c r="C23" s="197">
        <f>SUM(D23:Y23)</f>
        <v>5618112</v>
      </c>
      <c r="D23" s="195">
        <f>'Own portfolio'!D23+'Managed portfolio'!D23</f>
        <v>111550</v>
      </c>
      <c r="E23" s="195">
        <f>'Own portfolio'!E23+'Managed portfolio'!E23</f>
        <v>532316</v>
      </c>
      <c r="F23" s="195">
        <f>'Own portfolio'!F23+'Managed portfolio'!F23</f>
        <v>246930</v>
      </c>
      <c r="G23" s="195">
        <f>'Own portfolio'!G23+'Managed portfolio'!G23</f>
        <v>365338</v>
      </c>
      <c r="H23" s="195">
        <f>'Own portfolio'!H23+'Managed portfolio'!H23</f>
        <v>342740</v>
      </c>
      <c r="I23" s="195">
        <f>'Own portfolio'!I23+'Managed portfolio'!I23</f>
        <v>1304</v>
      </c>
      <c r="J23" s="195">
        <f>'Own portfolio'!J23+'Managed portfolio'!J23</f>
        <v>243910</v>
      </c>
      <c r="K23" s="195">
        <f>'Own portfolio'!K23+'Managed portfolio'!K23</f>
        <v>193690</v>
      </c>
      <c r="L23" s="195">
        <f>'Own portfolio'!L23+'Managed portfolio'!L23</f>
        <v>280138</v>
      </c>
      <c r="M23" s="195">
        <f>'Own portfolio'!M23+'Managed portfolio'!M23</f>
        <v>319712</v>
      </c>
      <c r="N23" s="195">
        <f>'Own portfolio'!N23+'Managed portfolio'!N23</f>
        <v>26781</v>
      </c>
      <c r="O23" s="195">
        <f>'Own portfolio'!O23+'Managed portfolio'!O23</f>
        <v>179560</v>
      </c>
      <c r="P23" s="195">
        <f>'Own portfolio'!P23+'Managed portfolio'!P23</f>
        <v>363704</v>
      </c>
      <c r="Q23" s="195">
        <f>'Own portfolio'!Q23+'Managed portfolio'!Q23</f>
        <v>382178</v>
      </c>
      <c r="R23" s="195">
        <f>'Own portfolio'!R23+'Managed portfolio'!R23</f>
        <v>535425</v>
      </c>
      <c r="S23" s="195">
        <f>'Own portfolio'!S23+'Managed portfolio'!S23</f>
        <v>301581</v>
      </c>
      <c r="T23" s="195">
        <f>'Own portfolio'!T23+'Managed portfolio'!T23</f>
        <v>212176</v>
      </c>
      <c r="U23" s="195">
        <f>'Own portfolio'!U23+'Managed portfolio'!U23</f>
        <v>117625</v>
      </c>
      <c r="V23" s="195">
        <f>'Own portfolio'!V23+'Managed portfolio'!V23</f>
        <v>209424</v>
      </c>
      <c r="W23" s="195">
        <f>'Own portfolio'!W23+'Managed portfolio'!W23</f>
        <v>388044</v>
      </c>
      <c r="X23" s="195">
        <f>'Own portfolio'!X23+'Managed portfolio'!X23</f>
        <v>263986</v>
      </c>
      <c r="Y23" s="195">
        <f>'Own portfolio'!Y23+'Managed portfolio'!Y23</f>
        <v>0</v>
      </c>
    </row>
    <row r="24" spans="1:25" ht="17.25" thickBot="1">
      <c r="A24" s="16">
        <v>4</v>
      </c>
      <c r="B24" s="34" t="s">
        <v>23</v>
      </c>
      <c r="C24" s="115"/>
      <c r="D24" s="115"/>
      <c r="E24" s="115"/>
      <c r="F24" s="115"/>
      <c r="G24" s="115"/>
      <c r="H24" s="115"/>
      <c r="I24" s="115"/>
      <c r="J24" s="117"/>
      <c r="K24" s="117"/>
      <c r="L24" s="117"/>
      <c r="M24" s="116"/>
      <c r="N24" s="115"/>
      <c r="O24" s="115"/>
      <c r="P24" s="117"/>
      <c r="Q24" s="117"/>
      <c r="R24" s="117"/>
      <c r="S24" s="117"/>
      <c r="T24" s="117"/>
      <c r="U24" s="117"/>
      <c r="V24" s="117"/>
      <c r="W24" s="117"/>
      <c r="X24" s="116"/>
      <c r="Y24" s="115"/>
    </row>
    <row r="25" spans="1:25" s="250" customFormat="1" ht="16.5">
      <c r="A25" s="29">
        <v>4.1</v>
      </c>
      <c r="B25" s="35" t="s">
        <v>28</v>
      </c>
      <c r="C25" s="225">
        <f>(C48-C43-C44)/C13</f>
        <v>0.01756990346885443</v>
      </c>
      <c r="D25" s="294">
        <f>(D48-D43-D44)/D13</f>
        <v>0.0923479799465051</v>
      </c>
      <c r="E25" s="294">
        <f aca="true" t="shared" si="7" ref="E25:X25">(E48-E43-E44)/E13</f>
        <v>0</v>
      </c>
      <c r="F25" s="294">
        <f t="shared" si="7"/>
        <v>0.00546559789878935</v>
      </c>
      <c r="G25" s="294">
        <f t="shared" si="7"/>
        <v>0.003633579522823276</v>
      </c>
      <c r="H25" s="294">
        <f t="shared" si="7"/>
        <v>0</v>
      </c>
      <c r="I25" s="294">
        <f t="shared" si="7"/>
        <v>1</v>
      </c>
      <c r="J25" s="294">
        <f t="shared" si="7"/>
        <v>0.10251200620628938</v>
      </c>
      <c r="K25" s="294">
        <f t="shared" si="7"/>
        <v>0.03571226892706066</v>
      </c>
      <c r="L25" s="294">
        <f t="shared" si="7"/>
        <v>0.002990304983849564</v>
      </c>
      <c r="M25" s="294">
        <f t="shared" si="7"/>
        <v>0.026383293911718578</v>
      </c>
      <c r="N25" s="294">
        <f t="shared" si="7"/>
        <v>0.11486635435397438</v>
      </c>
      <c r="O25" s="294">
        <f t="shared" si="7"/>
        <v>0.005690530057472961</v>
      </c>
      <c r="P25" s="294">
        <f t="shared" si="7"/>
        <v>0.008407075597856223</v>
      </c>
      <c r="Q25" s="294">
        <f t="shared" si="7"/>
        <v>0.0011033565549810986</v>
      </c>
      <c r="R25" s="294">
        <f t="shared" si="7"/>
        <v>0.0021238705737569095</v>
      </c>
      <c r="S25" s="294">
        <f t="shared" si="7"/>
        <v>0.0018598387177837673</v>
      </c>
      <c r="T25" s="294">
        <f t="shared" si="7"/>
        <v>0</v>
      </c>
      <c r="U25" s="294">
        <f t="shared" si="7"/>
        <v>0.03259995868148809</v>
      </c>
      <c r="V25" s="294">
        <f t="shared" si="7"/>
        <v>0</v>
      </c>
      <c r="W25" s="294">
        <f t="shared" si="7"/>
        <v>0</v>
      </c>
      <c r="X25" s="294">
        <f t="shared" si="7"/>
        <v>0</v>
      </c>
      <c r="Y25" s="294">
        <f>(Y48-Y43-Y44)/Y13</f>
        <v>0</v>
      </c>
    </row>
    <row r="26" spans="1:25" s="250" customFormat="1" ht="17.25" thickBot="1">
      <c r="A26" s="29">
        <v>4.2</v>
      </c>
      <c r="B26" s="37" t="s">
        <v>22</v>
      </c>
      <c r="C26" s="89">
        <f>(C13-C48)/C13</f>
        <v>0.979689497820426</v>
      </c>
      <c r="D26" s="54">
        <f aca="true" t="shared" si="8" ref="D26:X26">(D22/D21)*100</f>
        <v>53.80481923910625</v>
      </c>
      <c r="E26" s="54">
        <f t="shared" si="8"/>
        <v>100</v>
      </c>
      <c r="F26" s="22">
        <f t="shared" si="8"/>
        <v>96.45693272761736</v>
      </c>
      <c r="G26" s="22">
        <f t="shared" si="8"/>
        <v>96.59566587506313</v>
      </c>
      <c r="H26" s="54">
        <f t="shared" si="8"/>
        <v>100</v>
      </c>
      <c r="I26" s="119">
        <f t="shared" si="8"/>
        <v>1.945075866370149</v>
      </c>
      <c r="J26" s="9">
        <f t="shared" si="8"/>
        <v>48.34834741324997</v>
      </c>
      <c r="K26" s="9">
        <f t="shared" si="8"/>
        <v>70.30389883840957</v>
      </c>
      <c r="L26" s="9">
        <f t="shared" si="8"/>
        <v>97.9573101709834</v>
      </c>
      <c r="M26" s="90">
        <f t="shared" si="8"/>
        <v>86.08739192749172</v>
      </c>
      <c r="N26" s="90">
        <f t="shared" si="8"/>
        <v>68.25415563812292</v>
      </c>
      <c r="O26" s="90">
        <f t="shared" si="8"/>
        <v>96.41920132111038</v>
      </c>
      <c r="P26" s="9">
        <f t="shared" si="8"/>
        <v>93.40928593127077</v>
      </c>
      <c r="Q26" s="9">
        <f t="shared" si="8"/>
        <v>99.44250957951579</v>
      </c>
      <c r="R26" s="9">
        <f t="shared" si="8"/>
        <v>98.19877740951416</v>
      </c>
      <c r="S26" s="9">
        <f t="shared" si="8"/>
        <v>98.77800531833604</v>
      </c>
      <c r="T26" s="9">
        <f t="shared" si="8"/>
        <v>100</v>
      </c>
      <c r="U26" s="9">
        <f t="shared" si="8"/>
        <v>79.84901488006808</v>
      </c>
      <c r="V26" s="9">
        <f t="shared" si="8"/>
        <v>99.26892769175983</v>
      </c>
      <c r="W26" s="9">
        <f t="shared" si="8"/>
        <v>100</v>
      </c>
      <c r="X26" s="90">
        <f t="shared" si="8"/>
        <v>100</v>
      </c>
      <c r="Y26" s="54">
        <v>100</v>
      </c>
    </row>
    <row r="27" spans="1:25" ht="17.25" thickBot="1">
      <c r="A27" s="16">
        <v>5</v>
      </c>
      <c r="B27" s="100" t="s">
        <v>39</v>
      </c>
      <c r="C27" s="102"/>
      <c r="D27" s="99"/>
      <c r="E27" s="99"/>
      <c r="F27" s="99"/>
      <c r="G27" s="99"/>
      <c r="H27" s="99"/>
      <c r="I27" s="104"/>
      <c r="J27" s="99"/>
      <c r="K27" s="99"/>
      <c r="L27" s="99"/>
      <c r="M27" s="118"/>
      <c r="N27" s="110"/>
      <c r="O27" s="110"/>
      <c r="P27" s="99"/>
      <c r="Q27" s="99"/>
      <c r="R27" s="99"/>
      <c r="S27" s="99"/>
      <c r="T27" s="99"/>
      <c r="U27" s="99"/>
      <c r="V27" s="99"/>
      <c r="W27" s="99"/>
      <c r="X27" s="118"/>
      <c r="Y27" s="99"/>
    </row>
    <row r="28" spans="1:25" ht="17.25" thickBot="1">
      <c r="A28" s="21" t="s">
        <v>41</v>
      </c>
      <c r="B28" s="101" t="s">
        <v>36</v>
      </c>
      <c r="C28" s="102"/>
      <c r="D28" s="99"/>
      <c r="E28" s="99"/>
      <c r="F28" s="99"/>
      <c r="G28" s="99"/>
      <c r="H28" s="99"/>
      <c r="I28" s="104"/>
      <c r="J28" s="99"/>
      <c r="K28" s="99"/>
      <c r="L28" s="99"/>
      <c r="M28" s="118"/>
      <c r="N28" s="110"/>
      <c r="O28" s="110"/>
      <c r="P28" s="99"/>
      <c r="Q28" s="99"/>
      <c r="R28" s="99"/>
      <c r="S28" s="99"/>
      <c r="T28" s="99"/>
      <c r="U28" s="99"/>
      <c r="V28" s="99"/>
      <c r="W28" s="99"/>
      <c r="X28" s="118"/>
      <c r="Y28" s="99"/>
    </row>
    <row r="29" spans="1:25" s="122" customFormat="1" ht="15.75">
      <c r="A29" s="59" t="s">
        <v>50</v>
      </c>
      <c r="B29" s="124" t="s">
        <v>14</v>
      </c>
      <c r="C29" s="92">
        <f>SUM(D29:Y29)</f>
        <v>76</v>
      </c>
      <c r="D29" s="195">
        <f>'Own portfolio'!D29+'Managed portfolio'!D29</f>
        <v>0</v>
      </c>
      <c r="E29" s="195">
        <f>'Own portfolio'!E29+'Managed portfolio'!E29</f>
        <v>0</v>
      </c>
      <c r="F29" s="195">
        <f>'Own portfolio'!F29+'Managed portfolio'!F29</f>
        <v>0</v>
      </c>
      <c r="G29" s="195">
        <f>'Own portfolio'!G29+'Managed portfolio'!G29</f>
        <v>10</v>
      </c>
      <c r="H29" s="195">
        <f>'Own portfolio'!H29+'Managed portfolio'!H29</f>
        <v>0</v>
      </c>
      <c r="I29" s="195">
        <f>'Own portfolio'!I29+'Managed portfolio'!I29</f>
        <v>0</v>
      </c>
      <c r="J29" s="195">
        <f>'Own portfolio'!J29+'Managed portfolio'!J29</f>
        <v>13</v>
      </c>
      <c r="K29" s="195">
        <f>'Own portfolio'!K29+'Managed portfolio'!K29</f>
        <v>2</v>
      </c>
      <c r="L29" s="195">
        <f>'Own portfolio'!L29+'Managed portfolio'!L29</f>
        <v>5</v>
      </c>
      <c r="M29" s="195">
        <f>'Own portfolio'!M29+'Managed portfolio'!M29</f>
        <v>8</v>
      </c>
      <c r="N29" s="195">
        <f>'Own portfolio'!N29+'Managed portfolio'!N29</f>
        <v>11</v>
      </c>
      <c r="O29" s="195">
        <f>'Own portfolio'!O29+'Managed portfolio'!O29</f>
        <v>3</v>
      </c>
      <c r="P29" s="195">
        <f>'Own portfolio'!P29+'Managed portfolio'!P29</f>
        <v>15</v>
      </c>
      <c r="Q29" s="195">
        <f>'Own portfolio'!Q29+'Managed portfolio'!Q29</f>
        <v>0</v>
      </c>
      <c r="R29" s="195">
        <f>'Own portfolio'!R29+'Managed portfolio'!R29</f>
        <v>0</v>
      </c>
      <c r="S29" s="195">
        <f>'Own portfolio'!S29+'Managed portfolio'!S29</f>
        <v>1</v>
      </c>
      <c r="T29" s="195">
        <f>'Own portfolio'!T29+'Managed portfolio'!T29</f>
        <v>0</v>
      </c>
      <c r="U29" s="195">
        <f>'Own portfolio'!U29+'Managed portfolio'!U29</f>
        <v>1</v>
      </c>
      <c r="V29" s="195">
        <f>'Own portfolio'!V29+'Managed portfolio'!V29</f>
        <v>7</v>
      </c>
      <c r="W29" s="195">
        <f>'Own portfolio'!W29+'Managed portfolio'!W29</f>
        <v>0</v>
      </c>
      <c r="X29" s="195">
        <f>'Own portfolio'!X29+'Managed portfolio'!X29</f>
        <v>0</v>
      </c>
      <c r="Y29" s="195">
        <f>'Own portfolio'!Y29+'Managed portfolio'!Y29</f>
        <v>0</v>
      </c>
    </row>
    <row r="30" spans="1:25" s="122" customFormat="1" ht="15.75">
      <c r="A30" s="59" t="s">
        <v>51</v>
      </c>
      <c r="B30" s="125" t="s">
        <v>15</v>
      </c>
      <c r="C30" s="92">
        <f>SUM(D30:Y30)</f>
        <v>25</v>
      </c>
      <c r="D30" s="195">
        <f>'Own portfolio'!D30+'Managed portfolio'!D30</f>
        <v>0</v>
      </c>
      <c r="E30" s="195">
        <f>'Own portfolio'!E30+'Managed portfolio'!E30</f>
        <v>0</v>
      </c>
      <c r="F30" s="195">
        <f>'Own portfolio'!F30+'Managed portfolio'!F30</f>
        <v>0</v>
      </c>
      <c r="G30" s="195">
        <f>'Own portfolio'!G30+'Managed portfolio'!G30</f>
        <v>8</v>
      </c>
      <c r="H30" s="195" t="s">
        <v>140</v>
      </c>
      <c r="I30" s="195">
        <f>'Own portfolio'!I30+'Managed portfolio'!I30</f>
        <v>0</v>
      </c>
      <c r="J30" s="195">
        <f>'Own portfolio'!J30+'Managed portfolio'!J30</f>
        <v>1</v>
      </c>
      <c r="K30" s="195">
        <f>'Own portfolio'!K30+'Managed portfolio'!K30</f>
        <v>0</v>
      </c>
      <c r="L30" s="195">
        <f>'Own portfolio'!L30+'Managed portfolio'!L30</f>
        <v>0</v>
      </c>
      <c r="M30" s="195">
        <f>'Own portfolio'!M30+'Managed portfolio'!M30</f>
        <v>0</v>
      </c>
      <c r="N30" s="195">
        <f>'Own portfolio'!N30+'Managed portfolio'!N30</f>
        <v>10</v>
      </c>
      <c r="O30" s="195">
        <f>'Own portfolio'!O30+'Managed portfolio'!O30</f>
        <v>1</v>
      </c>
      <c r="P30" s="195">
        <f>'Own portfolio'!P30+'Managed portfolio'!P30</f>
        <v>0</v>
      </c>
      <c r="Q30" s="195">
        <f>'Own portfolio'!Q30+'Managed portfolio'!Q30</f>
        <v>0</v>
      </c>
      <c r="R30" s="195">
        <f>'Own portfolio'!R30+'Managed portfolio'!R30</f>
        <v>2</v>
      </c>
      <c r="S30" s="195">
        <f>'Own portfolio'!S30+'Managed portfolio'!S30</f>
        <v>0</v>
      </c>
      <c r="T30" s="195">
        <f>'Own portfolio'!T30+'Managed portfolio'!T30</f>
        <v>0</v>
      </c>
      <c r="U30" s="195">
        <f>'Own portfolio'!U30+'Managed portfolio'!U30</f>
        <v>3</v>
      </c>
      <c r="V30" s="195">
        <f>'Own portfolio'!V30+'Managed portfolio'!V30</f>
        <v>0</v>
      </c>
      <c r="W30" s="195">
        <f>'Own portfolio'!W30+'Managed portfolio'!W30</f>
        <v>0</v>
      </c>
      <c r="X30" s="195">
        <f>'Own portfolio'!X30+'Managed portfolio'!X30</f>
        <v>0</v>
      </c>
      <c r="Y30" s="195">
        <f>'Own portfolio'!Y30+'Managed portfolio'!Y30</f>
        <v>0</v>
      </c>
    </row>
    <row r="31" spans="1:25" s="122" customFormat="1" ht="15.75">
      <c r="A31" s="59" t="s">
        <v>52</v>
      </c>
      <c r="B31" s="125" t="s">
        <v>16</v>
      </c>
      <c r="C31" s="92">
        <f>SUM(D31:Y31)</f>
        <v>20</v>
      </c>
      <c r="D31" s="195">
        <f>'Own portfolio'!D31+'Managed portfolio'!D31</f>
        <v>2</v>
      </c>
      <c r="E31" s="195">
        <f>'Own portfolio'!E31+'Managed portfolio'!E31</f>
        <v>0</v>
      </c>
      <c r="F31" s="195">
        <f>'Own portfolio'!F31+'Managed portfolio'!F31</f>
        <v>0</v>
      </c>
      <c r="G31" s="195">
        <f>'Own portfolio'!G31+'Managed portfolio'!G31</f>
        <v>2</v>
      </c>
      <c r="H31" s="195">
        <f>'Own portfolio'!H31+'Managed portfolio'!H31</f>
        <v>0</v>
      </c>
      <c r="I31" s="195">
        <f>'Own portfolio'!I31+'Managed portfolio'!I31</f>
        <v>1</v>
      </c>
      <c r="J31" s="195">
        <f>'Own portfolio'!J31+'Managed portfolio'!J31</f>
        <v>1</v>
      </c>
      <c r="K31" s="195">
        <f>'Own portfolio'!K31+'Managed portfolio'!K31</f>
        <v>1</v>
      </c>
      <c r="L31" s="195">
        <f>'Own portfolio'!L31+'Managed portfolio'!L31</f>
        <v>1</v>
      </c>
      <c r="M31" s="195">
        <f>'Own portfolio'!M31+'Managed portfolio'!M31</f>
        <v>7</v>
      </c>
      <c r="N31" s="195">
        <f>'Own portfolio'!N31+'Managed portfolio'!N31</f>
        <v>3</v>
      </c>
      <c r="O31" s="195">
        <f>'Own portfolio'!O31+'Managed portfolio'!O31</f>
        <v>0</v>
      </c>
      <c r="P31" s="195">
        <f>'Own portfolio'!P31+'Managed portfolio'!P31</f>
        <v>1</v>
      </c>
      <c r="Q31" s="195">
        <f>'Own portfolio'!Q31+'Managed portfolio'!Q31</f>
        <v>0</v>
      </c>
      <c r="R31" s="195">
        <f>'Own portfolio'!R31+'Managed portfolio'!R31</f>
        <v>0</v>
      </c>
      <c r="S31" s="195">
        <f>'Own portfolio'!S31+'Managed portfolio'!S31</f>
        <v>1</v>
      </c>
      <c r="T31" s="195">
        <f>'Own portfolio'!T31+'Managed portfolio'!T31</f>
        <v>0</v>
      </c>
      <c r="U31" s="195">
        <f>'Own portfolio'!U31+'Managed portfolio'!U31</f>
        <v>0</v>
      </c>
      <c r="V31" s="195">
        <f>'Own portfolio'!V31+'Managed portfolio'!V31</f>
        <v>0</v>
      </c>
      <c r="W31" s="195">
        <f>'Own portfolio'!W31+'Managed portfolio'!W31</f>
        <v>0</v>
      </c>
      <c r="X31" s="195">
        <f>'Own portfolio'!X31+'Managed portfolio'!X31</f>
        <v>0</v>
      </c>
      <c r="Y31" s="195">
        <f>'Own portfolio'!Y31+'Managed portfolio'!Y31</f>
        <v>0</v>
      </c>
    </row>
    <row r="32" spans="1:25" s="122" customFormat="1" ht="15.75">
      <c r="A32" s="59" t="s">
        <v>53</v>
      </c>
      <c r="B32" s="125" t="s">
        <v>144</v>
      </c>
      <c r="C32" s="92">
        <f>SUM(D32:Y32)</f>
        <v>113</v>
      </c>
      <c r="D32" s="195">
        <f>'Own portfolio'!D32+'Managed portfolio'!D32</f>
        <v>12</v>
      </c>
      <c r="E32" s="195">
        <f>'Own portfolio'!E32+'Managed portfolio'!E32</f>
        <v>0</v>
      </c>
      <c r="F32" s="195">
        <f>'Own portfolio'!F32+'Managed portfolio'!F32</f>
        <v>0</v>
      </c>
      <c r="G32" s="195">
        <f>'Own portfolio'!G32+'Managed portfolio'!G32</f>
        <v>0</v>
      </c>
      <c r="H32" s="195">
        <f>'Own portfolio'!H32+'Managed portfolio'!H32</f>
        <v>0</v>
      </c>
      <c r="I32" s="195">
        <f>'Own portfolio'!I32+'Managed portfolio'!I32</f>
        <v>38</v>
      </c>
      <c r="J32" s="195">
        <f>'Own portfolio'!J32+'Managed portfolio'!J32</f>
        <v>17</v>
      </c>
      <c r="K32" s="195">
        <f>'Own portfolio'!K32+'Managed portfolio'!K32</f>
        <v>10</v>
      </c>
      <c r="L32" s="195">
        <f>'Own portfolio'!L32+'Managed portfolio'!L32</f>
        <v>1</v>
      </c>
      <c r="M32" s="195">
        <f>'Own portfolio'!M32+'Managed portfolio'!M32</f>
        <v>2</v>
      </c>
      <c r="N32" s="195">
        <f>'Own portfolio'!N32+'Managed portfolio'!N32</f>
        <v>16</v>
      </c>
      <c r="O32" s="195">
        <f>'Own portfolio'!O32+'Managed portfolio'!O32</f>
        <v>4</v>
      </c>
      <c r="P32" s="195">
        <f>'Own portfolio'!P32+'Managed portfolio'!P32</f>
        <v>4</v>
      </c>
      <c r="Q32" s="195">
        <f>'Own portfolio'!Q32+'Managed portfolio'!Q32</f>
        <v>1</v>
      </c>
      <c r="R32" s="195">
        <f>'Own portfolio'!R32+'Managed portfolio'!R32</f>
        <v>3</v>
      </c>
      <c r="S32" s="195">
        <f>'Own portfolio'!S32+'Managed portfolio'!S32</f>
        <v>5</v>
      </c>
      <c r="T32" s="195">
        <f>'Own portfolio'!T32+'Managed portfolio'!T32</f>
        <v>0</v>
      </c>
      <c r="U32" s="195">
        <f>'Own portfolio'!U32+'Managed portfolio'!U32</f>
        <v>0</v>
      </c>
      <c r="V32" s="195">
        <f>'Own portfolio'!V32+'Managed portfolio'!V32</f>
        <v>0</v>
      </c>
      <c r="W32" s="195">
        <f>'Own portfolio'!W32+'Managed portfolio'!W32</f>
        <v>0</v>
      </c>
      <c r="X32" s="195">
        <f>'Own portfolio'!X32+'Managed portfolio'!X32</f>
        <v>0</v>
      </c>
      <c r="Y32" s="195">
        <f>'Own portfolio'!Y32+'Managed portfolio'!Y32</f>
        <v>0</v>
      </c>
    </row>
    <row r="33" spans="1:25" s="122" customFormat="1" ht="15.75">
      <c r="A33" s="59" t="s">
        <v>54</v>
      </c>
      <c r="B33" s="125" t="s">
        <v>145</v>
      </c>
      <c r="C33" s="92">
        <f>SUM(E33:Y33)</f>
        <v>493</v>
      </c>
      <c r="D33" s="195">
        <f>'Own portfolio'!D33+'Managed portfolio'!D33</f>
        <v>103</v>
      </c>
      <c r="E33" s="195">
        <f>'Own portfolio'!E33+'Managed portfolio'!E33</f>
        <v>0</v>
      </c>
      <c r="F33" s="195">
        <f>'Own portfolio'!F33+'Managed portfolio'!F33</f>
        <v>7</v>
      </c>
      <c r="G33" s="195">
        <f>'Own portfolio'!G33+'Managed portfolio'!G33</f>
        <v>22</v>
      </c>
      <c r="H33" s="195">
        <f>'Own portfolio'!H33+'Managed portfolio'!H33</f>
        <v>0</v>
      </c>
      <c r="I33" s="195">
        <f>'Own portfolio'!I33+'Managed portfolio'!I33</f>
        <v>148</v>
      </c>
      <c r="J33" s="195">
        <f>'Own portfolio'!J33+'Managed portfolio'!J33</f>
        <v>141</v>
      </c>
      <c r="K33" s="195">
        <f>'Own portfolio'!K33+'Managed portfolio'!K33</f>
        <v>41</v>
      </c>
      <c r="L33" s="195">
        <f>'Own portfolio'!L33+'Managed portfolio'!L33</f>
        <v>3</v>
      </c>
      <c r="M33" s="195">
        <f>'Own portfolio'!M33+'Managed portfolio'!M33</f>
        <v>35</v>
      </c>
      <c r="N33" s="195">
        <f>'Own portfolio'!N33+'Managed portfolio'!N33</f>
        <v>4</v>
      </c>
      <c r="O33" s="195">
        <f>'Own portfolio'!O33+'Managed portfolio'!O33</f>
        <v>2</v>
      </c>
      <c r="P33" s="195">
        <f>'Own portfolio'!P33+'Managed portfolio'!P33</f>
        <v>9</v>
      </c>
      <c r="Q33" s="195">
        <f>'Own portfolio'!Q33+'Managed portfolio'!Q33</f>
        <v>0</v>
      </c>
      <c r="R33" s="195">
        <f>'Own portfolio'!R33+'Managed portfolio'!R33</f>
        <v>6</v>
      </c>
      <c r="S33" s="195">
        <f>'Own portfolio'!S33+'Managed portfolio'!S33</f>
        <v>0</v>
      </c>
      <c r="T33" s="195">
        <f>'Own portfolio'!T33+'Managed portfolio'!T33</f>
        <v>0</v>
      </c>
      <c r="U33" s="195">
        <f>'Own portfolio'!U33+'Managed portfolio'!U33</f>
        <v>75</v>
      </c>
      <c r="V33" s="195">
        <f>'Own portfolio'!V33+'Managed portfolio'!V33</f>
        <v>0</v>
      </c>
      <c r="W33" s="195">
        <f>'Own portfolio'!W33+'Managed portfolio'!W33</f>
        <v>0</v>
      </c>
      <c r="X33" s="195">
        <f>'Own portfolio'!X33+'Managed portfolio'!X33</f>
        <v>0</v>
      </c>
      <c r="Y33" s="195">
        <f>'Own portfolio'!Y33+'Managed portfolio'!Y33</f>
        <v>0</v>
      </c>
    </row>
    <row r="34" spans="1:25" s="122" customFormat="1" ht="17.25" thickBot="1">
      <c r="A34" s="59" t="s">
        <v>70</v>
      </c>
      <c r="B34" s="126" t="s">
        <v>3</v>
      </c>
      <c r="C34" s="226">
        <f>SUM(C29:C33)</f>
        <v>727</v>
      </c>
      <c r="D34" s="195">
        <f>'Own portfolio'!D34+'Managed portfolio'!D34</f>
        <v>117</v>
      </c>
      <c r="E34" s="105">
        <f>SUM(E29:E33)</f>
        <v>0</v>
      </c>
      <c r="F34" s="246">
        <f aca="true" t="shared" si="9" ref="F34:X34">SUM(F29:F33)</f>
        <v>7</v>
      </c>
      <c r="G34" s="246">
        <f t="shared" si="9"/>
        <v>42</v>
      </c>
      <c r="H34" s="105">
        <f t="shared" si="9"/>
        <v>0</v>
      </c>
      <c r="I34" s="109">
        <f t="shared" si="9"/>
        <v>187</v>
      </c>
      <c r="J34" s="103">
        <f t="shared" si="9"/>
        <v>173</v>
      </c>
      <c r="K34" s="103">
        <f t="shared" si="9"/>
        <v>54</v>
      </c>
      <c r="L34" s="103">
        <f t="shared" si="9"/>
        <v>10</v>
      </c>
      <c r="M34" s="103">
        <f t="shared" si="9"/>
        <v>52</v>
      </c>
      <c r="N34" s="219">
        <f>SUM(N29:N33)</f>
        <v>44</v>
      </c>
      <c r="O34" s="219">
        <f>SUM(O29:O33)</f>
        <v>10</v>
      </c>
      <c r="P34" s="103">
        <f>SUM(P29:P33)</f>
        <v>29</v>
      </c>
      <c r="Q34" s="103">
        <f>SUM(Q29:Q33)</f>
        <v>1</v>
      </c>
      <c r="R34" s="103">
        <f>SUM(R29:R33)</f>
        <v>11</v>
      </c>
      <c r="S34" s="103">
        <f t="shared" si="9"/>
        <v>7</v>
      </c>
      <c r="T34" s="103">
        <f t="shared" si="9"/>
        <v>0</v>
      </c>
      <c r="U34" s="103">
        <f t="shared" si="9"/>
        <v>79</v>
      </c>
      <c r="V34" s="103">
        <f t="shared" si="9"/>
        <v>7</v>
      </c>
      <c r="W34" s="103">
        <f t="shared" si="9"/>
        <v>0</v>
      </c>
      <c r="X34" s="219">
        <f t="shared" si="9"/>
        <v>0</v>
      </c>
      <c r="Y34" s="195">
        <f>'Own portfolio'!Y34+'Managed portfolio'!Y34</f>
        <v>0</v>
      </c>
    </row>
    <row r="35" spans="1:25" ht="17.25" thickBot="1">
      <c r="A35" s="21" t="s">
        <v>42</v>
      </c>
      <c r="B35" s="39" t="s">
        <v>11</v>
      </c>
      <c r="C35" s="91"/>
      <c r="D35" s="53"/>
      <c r="E35" s="53"/>
      <c r="F35" s="20"/>
      <c r="G35" s="20"/>
      <c r="H35" s="53"/>
      <c r="I35" s="19"/>
      <c r="J35" s="99"/>
      <c r="K35" s="99"/>
      <c r="L35" s="99"/>
      <c r="M35" s="20"/>
      <c r="N35" s="20"/>
      <c r="O35" s="20"/>
      <c r="P35" s="99"/>
      <c r="Q35" s="99"/>
      <c r="R35" s="99"/>
      <c r="S35" s="99"/>
      <c r="T35" s="99"/>
      <c r="U35" s="99"/>
      <c r="V35" s="99"/>
      <c r="W35" s="99"/>
      <c r="X35" s="20"/>
      <c r="Y35" s="53"/>
    </row>
    <row r="36" spans="1:25" s="122" customFormat="1" ht="15.75">
      <c r="A36" s="59" t="s">
        <v>55</v>
      </c>
      <c r="B36" s="60" t="s">
        <v>14</v>
      </c>
      <c r="C36" s="197">
        <f>SUM(D36:Y36)</f>
        <v>132141</v>
      </c>
      <c r="D36" s="197">
        <f>'Own portfolio'!D36+'Managed portfolio'!D36</f>
        <v>0</v>
      </c>
      <c r="E36" s="197">
        <f>'Own portfolio'!E36+'Managed portfolio'!E36</f>
        <v>0</v>
      </c>
      <c r="F36" s="197">
        <f>'Own portfolio'!F36+'Managed portfolio'!F36</f>
        <v>0</v>
      </c>
      <c r="G36" s="197">
        <f>'Own portfolio'!G36+'Managed portfolio'!G36</f>
        <v>11727</v>
      </c>
      <c r="H36" s="197">
        <f>'Own portfolio'!H36+'Managed portfolio'!H36</f>
        <v>0</v>
      </c>
      <c r="I36" s="197">
        <f>'Own portfolio'!I36+'Managed portfolio'!I36</f>
        <v>0</v>
      </c>
      <c r="J36" s="197">
        <f>'Own portfolio'!J36+'Managed portfolio'!J36</f>
        <v>26816</v>
      </c>
      <c r="K36" s="197">
        <f>'Own portfolio'!K36+'Managed portfolio'!K36</f>
        <v>2604</v>
      </c>
      <c r="L36" s="197">
        <f>'Own portfolio'!L36+'Managed portfolio'!L36</f>
        <v>9063</v>
      </c>
      <c r="M36" s="197">
        <f>'Own portfolio'!M36+'Managed portfolio'!M36</f>
        <v>14327</v>
      </c>
      <c r="N36" s="197">
        <f>'Own portfolio'!N36+'Managed portfolio'!N36</f>
        <v>19277</v>
      </c>
      <c r="O36" s="197">
        <f>'Own portfolio'!O36+'Managed portfolio'!O36</f>
        <v>4697</v>
      </c>
      <c r="P36" s="197">
        <f>'Own portfolio'!P36+'Managed portfolio'!P36</f>
        <v>32381</v>
      </c>
      <c r="Q36" s="197">
        <f>'Own portfolio'!Q36+'Managed portfolio'!Q36</f>
        <v>0</v>
      </c>
      <c r="R36" s="197">
        <f>'Own portfolio'!R36+'Managed portfolio'!R36</f>
        <v>0</v>
      </c>
      <c r="S36" s="197">
        <f>'Own portfolio'!S36+'Managed portfolio'!S36</f>
        <v>920</v>
      </c>
      <c r="T36" s="197">
        <f>'Own portfolio'!T36+'Managed portfolio'!T36</f>
        <v>0</v>
      </c>
      <c r="U36" s="197">
        <f>'Own portfolio'!U36+'Managed portfolio'!U36</f>
        <v>1481</v>
      </c>
      <c r="V36" s="197">
        <f>'Own portfolio'!V36+'Managed portfolio'!V36</f>
        <v>8848</v>
      </c>
      <c r="W36" s="197">
        <f>'Own portfolio'!W36+'Managed portfolio'!W36</f>
        <v>0</v>
      </c>
      <c r="X36" s="197">
        <f>'Own portfolio'!X36+'Managed portfolio'!X36</f>
        <v>0</v>
      </c>
      <c r="Y36" s="197">
        <f>'Own portfolio'!Y36+'Managed portfolio'!Y36</f>
        <v>0</v>
      </c>
    </row>
    <row r="37" spans="1:25" s="122" customFormat="1" ht="15.75">
      <c r="A37" s="59" t="s">
        <v>56</v>
      </c>
      <c r="B37" s="60" t="s">
        <v>15</v>
      </c>
      <c r="C37" s="197">
        <f>SUM(D37:Y37)</f>
        <v>46988</v>
      </c>
      <c r="D37" s="197">
        <f>'Own portfolio'!D37+'Managed portfolio'!D37</f>
        <v>0</v>
      </c>
      <c r="E37" s="197">
        <f>'Own portfolio'!E37+'Managed portfolio'!E37</f>
        <v>0</v>
      </c>
      <c r="F37" s="197">
        <f>'Own portfolio'!F37+'Managed portfolio'!F37</f>
        <v>0</v>
      </c>
      <c r="G37" s="197">
        <f>'Own portfolio'!G37+'Managed portfolio'!G37</f>
        <v>9779</v>
      </c>
      <c r="H37" s="197">
        <f>'Own portfolio'!H37+'Managed portfolio'!H37</f>
        <v>0</v>
      </c>
      <c r="I37" s="197">
        <f>'Own portfolio'!I37+'Managed portfolio'!I37</f>
        <v>0</v>
      </c>
      <c r="J37" s="197">
        <f>'Own portfolio'!J37+'Managed portfolio'!J37</f>
        <v>1983</v>
      </c>
      <c r="K37" s="197">
        <f>'Own portfolio'!K37+'Managed portfolio'!K37</f>
        <v>0</v>
      </c>
      <c r="L37" s="197">
        <f>'Own portfolio'!L37+'Managed portfolio'!L37</f>
        <v>0</v>
      </c>
      <c r="M37" s="197">
        <f>'Own portfolio'!M37+'Managed portfolio'!M37</f>
        <v>0</v>
      </c>
      <c r="N37" s="197">
        <f>'Own portfolio'!N37+'Managed portfolio'!N37</f>
        <v>22298</v>
      </c>
      <c r="O37" s="197">
        <f>'Own portfolio'!O37+'Managed portfolio'!O37</f>
        <v>2400</v>
      </c>
      <c r="P37" s="197">
        <f>'Own portfolio'!P37+'Managed portfolio'!P37</f>
        <v>0</v>
      </c>
      <c r="Q37" s="197">
        <f>'Own portfolio'!Q37+'Managed portfolio'!Q37</f>
        <v>0</v>
      </c>
      <c r="R37" s="197">
        <f>'Own portfolio'!R37+'Managed portfolio'!R37</f>
        <v>5146</v>
      </c>
      <c r="S37" s="197">
        <f>'Own portfolio'!S37+'Managed portfolio'!S37</f>
        <v>0</v>
      </c>
      <c r="T37" s="197">
        <f>'Own portfolio'!T37+'Managed portfolio'!T37</f>
        <v>0</v>
      </c>
      <c r="U37" s="197">
        <f>'Own portfolio'!U37+'Managed portfolio'!U37</f>
        <v>5382</v>
      </c>
      <c r="V37" s="197">
        <f>'Own portfolio'!V37+'Managed portfolio'!V37</f>
        <v>0</v>
      </c>
      <c r="W37" s="197">
        <f>'Own portfolio'!W37+'Managed portfolio'!W37</f>
        <v>0</v>
      </c>
      <c r="X37" s="197">
        <f>'Own portfolio'!X37+'Managed portfolio'!X37</f>
        <v>0</v>
      </c>
      <c r="Y37" s="197">
        <f>'Own portfolio'!Y37+'Managed portfolio'!Y37</f>
        <v>0</v>
      </c>
    </row>
    <row r="38" spans="1:25" s="122" customFormat="1" ht="15.75">
      <c r="A38" s="59" t="s">
        <v>57</v>
      </c>
      <c r="B38" s="60" t="s">
        <v>16</v>
      </c>
      <c r="C38" s="197">
        <f>SUM(D38:Y38)</f>
        <v>64843</v>
      </c>
      <c r="D38" s="197">
        <f>'Own portfolio'!D38+'Managed portfolio'!D38</f>
        <v>3600</v>
      </c>
      <c r="E38" s="197">
        <f>'Own portfolio'!E38+'Managed portfolio'!E38</f>
        <v>0</v>
      </c>
      <c r="F38" s="197">
        <f>'Own portfolio'!F38+'Managed portfolio'!F38</f>
        <v>0</v>
      </c>
      <c r="G38" s="197">
        <f>'Own portfolio'!G38+'Managed portfolio'!G38</f>
        <v>4498</v>
      </c>
      <c r="H38" s="197">
        <f>'Own portfolio'!H38+'Managed portfolio'!H38</f>
        <v>0</v>
      </c>
      <c r="I38" s="197">
        <f>'Own portfolio'!I38+'Managed portfolio'!I38</f>
        <v>1000</v>
      </c>
      <c r="J38" s="197">
        <f>'Own portfolio'!J38+'Managed portfolio'!J38</f>
        <v>3714</v>
      </c>
      <c r="K38" s="197">
        <f>'Own portfolio'!K38+'Managed portfolio'!K38</f>
        <v>5490</v>
      </c>
      <c r="L38" s="197">
        <f>'Own portfolio'!L38+'Managed portfolio'!L38</f>
        <v>1104</v>
      </c>
      <c r="M38" s="197">
        <f>'Own portfolio'!M38+'Managed portfolio'!M38</f>
        <v>26255</v>
      </c>
      <c r="N38" s="197">
        <f>'Own portfolio'!N38+'Managed portfolio'!N38</f>
        <v>11505</v>
      </c>
      <c r="O38" s="197">
        <f>'Own portfolio'!O38+'Managed portfolio'!O38</f>
        <v>0</v>
      </c>
      <c r="P38" s="197">
        <f>'Own portfolio'!P38+'Managed portfolio'!P38</f>
        <v>5740</v>
      </c>
      <c r="Q38" s="197">
        <f>'Own portfolio'!Q38+'Managed portfolio'!Q38</f>
        <v>0</v>
      </c>
      <c r="R38" s="197">
        <f>'Own portfolio'!R38+'Managed portfolio'!R38</f>
        <v>0</v>
      </c>
      <c r="S38" s="197">
        <f>'Own portfolio'!S38+'Managed portfolio'!S38</f>
        <v>1937</v>
      </c>
      <c r="T38" s="197">
        <f>'Own portfolio'!T38+'Managed portfolio'!T38</f>
        <v>0</v>
      </c>
      <c r="U38" s="197">
        <f>'Own portfolio'!U38+'Managed portfolio'!U38</f>
        <v>0</v>
      </c>
      <c r="V38" s="197">
        <f>'Own portfolio'!V38+'Managed portfolio'!V38</f>
        <v>0</v>
      </c>
      <c r="W38" s="197">
        <f>'Own portfolio'!W38+'Managed portfolio'!W38</f>
        <v>0</v>
      </c>
      <c r="X38" s="197">
        <f>'Own portfolio'!X38+'Managed portfolio'!X38</f>
        <v>0</v>
      </c>
      <c r="Y38" s="197">
        <f>'Own portfolio'!Y38+'Managed portfolio'!Y38</f>
        <v>0</v>
      </c>
    </row>
    <row r="39" spans="1:25" s="122" customFormat="1" ht="15.75">
      <c r="A39" s="59" t="s">
        <v>58</v>
      </c>
      <c r="B39" s="125" t="s">
        <v>144</v>
      </c>
      <c r="C39" s="197">
        <f>SUM(D39:Y39)</f>
        <v>395651</v>
      </c>
      <c r="D39" s="197">
        <f>'Own portfolio'!D39+'Managed portfolio'!D39</f>
        <v>36406</v>
      </c>
      <c r="E39" s="197">
        <f>'Own portfolio'!E39+'Managed portfolio'!E39</f>
        <v>0</v>
      </c>
      <c r="F39" s="197">
        <f>'Own portfolio'!F39+'Managed portfolio'!F39</f>
        <v>0</v>
      </c>
      <c r="G39" s="197">
        <f>'Own portfolio'!G39+'Managed portfolio'!G39</f>
        <v>0</v>
      </c>
      <c r="H39" s="197">
        <f>'Own portfolio'!H39+'Managed portfolio'!H39</f>
        <v>0</v>
      </c>
      <c r="I39" s="197">
        <f>'Own portfolio'!I39+'Managed portfolio'!I39</f>
        <v>97753</v>
      </c>
      <c r="J39" s="197">
        <f>'Own portfolio'!J39+'Managed portfolio'!J39</f>
        <v>63105</v>
      </c>
      <c r="K39" s="197">
        <f>'Own portfolio'!K39+'Managed portfolio'!K39</f>
        <v>27380</v>
      </c>
      <c r="L39" s="197">
        <f>'Own portfolio'!L39+'Managed portfolio'!L39</f>
        <v>11280</v>
      </c>
      <c r="M39" s="197">
        <f>'Own portfolio'!M39+'Managed portfolio'!M39</f>
        <v>8329</v>
      </c>
      <c r="N39" s="197">
        <f>'Own portfolio'!N39+'Managed portfolio'!N39</f>
        <v>67543</v>
      </c>
      <c r="O39" s="197">
        <f>'Own portfolio'!O39+'Managed portfolio'!O39</f>
        <v>22240</v>
      </c>
      <c r="P39" s="197">
        <f>'Own portfolio'!P39+'Managed portfolio'!P39</f>
        <v>22731</v>
      </c>
      <c r="Q39" s="197">
        <f>'Own portfolio'!Q39+'Managed portfolio'!Q39</f>
        <v>12969</v>
      </c>
      <c r="R39" s="197">
        <f>'Own portfolio'!R39+'Managed portfolio'!R39</f>
        <v>4784</v>
      </c>
      <c r="S39" s="197">
        <f>'Own portfolio'!S39+'Managed portfolio'!S39</f>
        <v>21131</v>
      </c>
      <c r="T39" s="197">
        <f>'Own portfolio'!T39+'Managed portfolio'!T39</f>
        <v>0</v>
      </c>
      <c r="U39" s="197">
        <f>'Own portfolio'!U39+'Managed portfolio'!U39</f>
        <v>0</v>
      </c>
      <c r="V39" s="197">
        <f>'Own portfolio'!V39+'Managed portfolio'!V39</f>
        <v>0</v>
      </c>
      <c r="W39" s="197">
        <f>'Own portfolio'!W39+'Managed portfolio'!W39</f>
        <v>0</v>
      </c>
      <c r="X39" s="197">
        <f>'Own portfolio'!X39+'Managed portfolio'!X39</f>
        <v>0</v>
      </c>
      <c r="Y39" s="197">
        <f>'Own portfolio'!Y39+'Managed portfolio'!Y39</f>
        <v>0</v>
      </c>
    </row>
    <row r="40" spans="1:25" s="122" customFormat="1" ht="15.75">
      <c r="A40" s="59" t="s">
        <v>59</v>
      </c>
      <c r="B40" s="125" t="s">
        <v>145</v>
      </c>
      <c r="C40" s="197">
        <f>SUM(D40:Y40)</f>
        <v>4372363</v>
      </c>
      <c r="D40" s="197">
        <f>'Own portfolio'!D40+'Managed portfolio'!D40</f>
        <v>487239</v>
      </c>
      <c r="E40" s="197">
        <f>'Own portfolio'!E40+'Managed portfolio'!E40</f>
        <v>0</v>
      </c>
      <c r="F40" s="197">
        <f>'Own portfolio'!F40+'Managed portfolio'!F40</f>
        <v>62994</v>
      </c>
      <c r="G40" s="197">
        <f>'Own portfolio'!G40+'Managed portfolio'!G40</f>
        <v>54144</v>
      </c>
      <c r="H40" s="197">
        <f>'Own portfolio'!H40+'Managed portfolio'!H40</f>
        <v>0</v>
      </c>
      <c r="I40" s="197">
        <f>'Own portfolio'!I40+'Managed portfolio'!I40</f>
        <v>1335112</v>
      </c>
      <c r="J40" s="197">
        <f>'Own portfolio'!J40+'Managed portfolio'!J40</f>
        <v>1397263</v>
      </c>
      <c r="K40" s="197">
        <f>'Own portfolio'!K40+'Managed portfolio'!K40</f>
        <v>369016</v>
      </c>
      <c r="L40" s="197">
        <f>'Own portfolio'!L40+'Managed portfolio'!L40</f>
        <v>22855</v>
      </c>
      <c r="M40" s="197">
        <f>'Own portfolio'!M40+'Managed portfolio'!M40</f>
        <v>247837</v>
      </c>
      <c r="N40" s="197">
        <f>'Own portfolio'!N40+'Managed portfolio'!N40</f>
        <v>32658</v>
      </c>
      <c r="O40" s="197">
        <f>'Own portfolio'!O40+'Managed portfolio'!O40</f>
        <v>13423</v>
      </c>
      <c r="P40" s="197">
        <f>'Own portfolio'!P40+'Managed portfolio'!P40</f>
        <v>107507</v>
      </c>
      <c r="Q40" s="197">
        <f>'Own portfolio'!Q40+'Managed portfolio'!Q40</f>
        <v>0</v>
      </c>
      <c r="R40" s="197">
        <f>'Own portfolio'!R40+'Managed portfolio'!R40</f>
        <v>54535</v>
      </c>
      <c r="S40" s="197">
        <f>'Own portfolio'!S40+'Managed portfolio'!S40</f>
        <v>0</v>
      </c>
      <c r="T40" s="197">
        <f>'Own portfolio'!T40+'Managed portfolio'!T40</f>
        <v>0</v>
      </c>
      <c r="U40" s="197">
        <f>'Own portfolio'!U40+'Managed portfolio'!U40</f>
        <v>187780</v>
      </c>
      <c r="V40" s="197">
        <f>'Own portfolio'!V40+'Managed portfolio'!V40</f>
        <v>0</v>
      </c>
      <c r="W40" s="197">
        <f>'Own portfolio'!W40+'Managed portfolio'!W40</f>
        <v>0</v>
      </c>
      <c r="X40" s="197">
        <f>'Own portfolio'!X40+'Managed portfolio'!X40</f>
        <v>0</v>
      </c>
      <c r="Y40" s="197">
        <f>'Own portfolio'!Y40+'Managed portfolio'!Y40</f>
        <v>0</v>
      </c>
    </row>
    <row r="41" spans="1:25" s="122" customFormat="1" ht="17.25" thickBot="1">
      <c r="A41" s="59" t="s">
        <v>71</v>
      </c>
      <c r="B41" s="126" t="s">
        <v>3</v>
      </c>
      <c r="C41" s="251">
        <f aca="true" t="shared" si="10" ref="C41:X41">SUM(C36:C40)</f>
        <v>5011986</v>
      </c>
      <c r="D41" s="105">
        <f t="shared" si="10"/>
        <v>527245</v>
      </c>
      <c r="E41" s="105">
        <f>SUM(E36:E40)</f>
        <v>0</v>
      </c>
      <c r="F41" s="246">
        <f t="shared" si="10"/>
        <v>62994</v>
      </c>
      <c r="G41" s="246">
        <f t="shared" si="10"/>
        <v>80148</v>
      </c>
      <c r="H41" s="105">
        <f t="shared" si="10"/>
        <v>0</v>
      </c>
      <c r="I41" s="109">
        <f t="shared" si="10"/>
        <v>1433865</v>
      </c>
      <c r="J41" s="103">
        <f t="shared" si="10"/>
        <v>1492881</v>
      </c>
      <c r="K41" s="103">
        <f t="shared" si="10"/>
        <v>404490</v>
      </c>
      <c r="L41" s="103">
        <f t="shared" si="10"/>
        <v>44302</v>
      </c>
      <c r="M41" s="219">
        <f t="shared" si="10"/>
        <v>296748</v>
      </c>
      <c r="N41" s="219">
        <f t="shared" si="10"/>
        <v>153281</v>
      </c>
      <c r="O41" s="228">
        <f>SUM(O36:O40)</f>
        <v>42760</v>
      </c>
      <c r="P41" s="230">
        <f>SUM(P36:P40)</f>
        <v>168359</v>
      </c>
      <c r="Q41" s="230">
        <f>SUM(Q36:Q40)</f>
        <v>12969</v>
      </c>
      <c r="R41" s="103">
        <f t="shared" si="10"/>
        <v>64465</v>
      </c>
      <c r="S41" s="103">
        <f t="shared" si="10"/>
        <v>23988</v>
      </c>
      <c r="T41" s="103">
        <f t="shared" si="10"/>
        <v>0</v>
      </c>
      <c r="U41" s="103">
        <f t="shared" si="10"/>
        <v>194643</v>
      </c>
      <c r="V41" s="103">
        <f t="shared" si="10"/>
        <v>8848</v>
      </c>
      <c r="W41" s="103">
        <f t="shared" si="10"/>
        <v>0</v>
      </c>
      <c r="X41" s="219">
        <f t="shared" si="10"/>
        <v>0</v>
      </c>
      <c r="Y41" s="105">
        <f>SUM(Y36:Y40)</f>
        <v>0</v>
      </c>
    </row>
    <row r="42" spans="1:25" ht="17.25" thickBot="1">
      <c r="A42" s="21" t="s">
        <v>43</v>
      </c>
      <c r="B42" s="39" t="s">
        <v>29</v>
      </c>
      <c r="C42" s="91"/>
      <c r="D42" s="53"/>
      <c r="E42" s="53"/>
      <c r="F42" s="20"/>
      <c r="G42" s="20"/>
      <c r="H42" s="53"/>
      <c r="I42" s="19"/>
      <c r="J42" s="99"/>
      <c r="K42" s="99"/>
      <c r="L42" s="99"/>
      <c r="M42" s="20"/>
      <c r="N42" s="20"/>
      <c r="O42" s="20"/>
      <c r="P42" s="99"/>
      <c r="Q42" s="99"/>
      <c r="R42" s="99"/>
      <c r="S42" s="99"/>
      <c r="T42" s="99"/>
      <c r="U42" s="99"/>
      <c r="V42" s="99"/>
      <c r="W42" s="99"/>
      <c r="X42" s="20"/>
      <c r="Y42" s="53"/>
    </row>
    <row r="43" spans="1:25" s="122" customFormat="1" ht="15.75">
      <c r="A43" s="59" t="s">
        <v>60</v>
      </c>
      <c r="B43" s="60" t="s">
        <v>14</v>
      </c>
      <c r="C43" s="197">
        <f>SUM(D43:Y43)</f>
        <v>654152</v>
      </c>
      <c r="D43" s="249">
        <f>'Own portfolio'!D43+'Managed portfolio'!D43</f>
        <v>0</v>
      </c>
      <c r="E43" s="249">
        <f>'Own portfolio'!E43+'Managed portfolio'!E43</f>
        <v>0</v>
      </c>
      <c r="F43" s="249">
        <f>'Own portfolio'!F43+'Managed portfolio'!F43</f>
        <v>0</v>
      </c>
      <c r="G43" s="249">
        <f>'Own portfolio'!G43+'Managed portfolio'!G43</f>
        <v>67879</v>
      </c>
      <c r="H43" s="249">
        <f>'Own portfolio'!H43+'Managed portfolio'!H43</f>
        <v>0</v>
      </c>
      <c r="I43" s="249">
        <f>'Own portfolio'!I43+'Managed portfolio'!I43</f>
        <v>0</v>
      </c>
      <c r="J43" s="249">
        <f>'Own portfolio'!J43+'Managed portfolio'!J43</f>
        <v>55768</v>
      </c>
      <c r="K43" s="249">
        <f>'Own portfolio'!K43+'Managed portfolio'!K43</f>
        <v>12502</v>
      </c>
      <c r="L43" s="249">
        <f>'Own portfolio'!L43+'Managed portfolio'!L43</f>
        <v>89567</v>
      </c>
      <c r="M43" s="249">
        <f>'Own portfolio'!M43+'Managed portfolio'!M43</f>
        <v>68527</v>
      </c>
      <c r="N43" s="249">
        <f>'Own portfolio'!N43+'Managed portfolio'!N43</f>
        <v>83299</v>
      </c>
      <c r="O43" s="249">
        <f>'Own portfolio'!O43+'Managed portfolio'!O43</f>
        <v>26403</v>
      </c>
      <c r="P43" s="249">
        <f>'Own portfolio'!P43+'Managed portfolio'!P43</f>
        <v>184891</v>
      </c>
      <c r="Q43" s="249">
        <f>'Own portfolio'!Q43+'Managed portfolio'!Q43</f>
        <v>0</v>
      </c>
      <c r="R43" s="249">
        <f>'Own portfolio'!R43+'Managed portfolio'!R43</f>
        <v>0</v>
      </c>
      <c r="S43" s="249">
        <f>'Own portfolio'!S43+'Managed portfolio'!S43</f>
        <v>1819</v>
      </c>
      <c r="T43" s="249">
        <f>'Own portfolio'!T43+'Managed portfolio'!T43</f>
        <v>0</v>
      </c>
      <c r="U43" s="249">
        <f>'Own portfolio'!U43+'Managed portfolio'!U43</f>
        <v>7658</v>
      </c>
      <c r="V43" s="249">
        <f>'Own portfolio'!V43+'Managed portfolio'!V43</f>
        <v>55839</v>
      </c>
      <c r="W43" s="249">
        <f>'Own portfolio'!W43+'Managed portfolio'!W43</f>
        <v>0</v>
      </c>
      <c r="X43" s="249">
        <f>'Own portfolio'!X43+'Managed portfolio'!X43</f>
        <v>0</v>
      </c>
      <c r="Y43" s="249">
        <f>'Own portfolio'!Y43+'Managed portfolio'!Y43</f>
        <v>0</v>
      </c>
    </row>
    <row r="44" spans="1:25" s="122" customFormat="1" ht="15.75">
      <c r="A44" s="59" t="s">
        <v>61</v>
      </c>
      <c r="B44" s="60" t="s">
        <v>15</v>
      </c>
      <c r="C44" s="197">
        <f>SUM(D44:Y44)</f>
        <v>123306</v>
      </c>
      <c r="D44" s="249">
        <f>'Own portfolio'!D44+'Managed portfolio'!D44</f>
        <v>0</v>
      </c>
      <c r="E44" s="249">
        <f>'Own portfolio'!E44+'Managed portfolio'!E44</f>
        <v>0</v>
      </c>
      <c r="F44" s="249">
        <f>'Own portfolio'!F44+'Managed portfolio'!F44</f>
        <v>0</v>
      </c>
      <c r="G44" s="249">
        <f>'Own portfolio'!G44+'Managed portfolio'!G44</f>
        <v>43867</v>
      </c>
      <c r="H44" s="249">
        <f>'Own portfolio'!H44+'Managed portfolio'!H44</f>
        <v>0</v>
      </c>
      <c r="I44" s="249">
        <f>'Own portfolio'!I44+'Managed portfolio'!I44</f>
        <v>0</v>
      </c>
      <c r="J44" s="249">
        <f>'Own portfolio'!J44+'Managed portfolio'!J44</f>
        <v>8723</v>
      </c>
      <c r="K44" s="249">
        <f>'Own portfolio'!K44+'Managed portfolio'!K44</f>
        <v>0</v>
      </c>
      <c r="L44" s="249">
        <f>'Own portfolio'!L44+'Managed portfolio'!L44</f>
        <v>0</v>
      </c>
      <c r="M44" s="249">
        <f>'Own portfolio'!M44+'Managed portfolio'!M44</f>
        <v>0</v>
      </c>
      <c r="N44" s="249">
        <f>'Own portfolio'!N44+'Managed portfolio'!N44</f>
        <v>22298</v>
      </c>
      <c r="O44" s="249">
        <f>'Own portfolio'!O44+'Managed portfolio'!O44</f>
        <v>13286</v>
      </c>
      <c r="P44" s="249">
        <f>'Own portfolio'!P44+'Managed portfolio'!P44</f>
        <v>0</v>
      </c>
      <c r="Q44" s="249">
        <f>'Own portfolio'!Q44+'Managed portfolio'!Q44</f>
        <v>0</v>
      </c>
      <c r="R44" s="249">
        <f>'Own portfolio'!R44+'Managed portfolio'!R44</f>
        <v>27100</v>
      </c>
      <c r="S44" s="249">
        <f>'Own portfolio'!S44+'Managed portfolio'!S44</f>
        <v>0</v>
      </c>
      <c r="T44" s="249">
        <f>'Own portfolio'!T44+'Managed portfolio'!T44</f>
        <v>0</v>
      </c>
      <c r="U44" s="249">
        <f>'Own portfolio'!U44+'Managed portfolio'!U44</f>
        <v>8032</v>
      </c>
      <c r="V44" s="249">
        <f>'Own portfolio'!V44+'Managed portfolio'!V44</f>
        <v>0</v>
      </c>
      <c r="W44" s="249">
        <f>'Own portfolio'!W44+'Managed portfolio'!W44</f>
        <v>0</v>
      </c>
      <c r="X44" s="249">
        <f>'Own portfolio'!X44+'Managed portfolio'!X44</f>
        <v>0</v>
      </c>
      <c r="Y44" s="249">
        <f>'Own portfolio'!Y44+'Managed portfolio'!Y44</f>
        <v>0</v>
      </c>
    </row>
    <row r="45" spans="1:25" s="122" customFormat="1" ht="15.75">
      <c r="A45" s="59" t="s">
        <v>62</v>
      </c>
      <c r="B45" s="60" t="s">
        <v>16</v>
      </c>
      <c r="C45" s="197">
        <f>SUM(D45:Y45)</f>
        <v>182299</v>
      </c>
      <c r="D45" s="249">
        <f>'Own portfolio'!D45+'Managed portfolio'!D45</f>
        <v>3600</v>
      </c>
      <c r="E45" s="249">
        <f>'Own portfolio'!E45+'Managed portfolio'!E45</f>
        <v>0</v>
      </c>
      <c r="F45" s="249">
        <f>'Own portfolio'!F45+'Managed portfolio'!F45</f>
        <v>0</v>
      </c>
      <c r="G45" s="249">
        <f>'Own portfolio'!G45+'Managed portfolio'!G45</f>
        <v>16090</v>
      </c>
      <c r="H45" s="249">
        <f>'Own portfolio'!H45+'Managed portfolio'!H45</f>
        <v>0</v>
      </c>
      <c r="I45" s="249">
        <f>'Own portfolio'!I45+'Managed portfolio'!I45</f>
        <v>1000</v>
      </c>
      <c r="J45" s="249">
        <f>'Own portfolio'!J45+'Managed portfolio'!J45</f>
        <v>10454</v>
      </c>
      <c r="K45" s="249">
        <f>'Own portfolio'!K45+'Managed portfolio'!K45</f>
        <v>22260</v>
      </c>
      <c r="L45" s="249">
        <f>'Own portfolio'!L45+'Managed portfolio'!L45</f>
        <v>1104</v>
      </c>
      <c r="M45" s="249">
        <f>'Own portfolio'!M45+'Managed portfolio'!M45</f>
        <v>101029</v>
      </c>
      <c r="N45" s="249">
        <f>'Own portfolio'!N45+'Managed portfolio'!N45</f>
        <v>15997</v>
      </c>
      <c r="O45" s="249">
        <f>'Own portfolio'!O45+'Managed portfolio'!O45</f>
        <v>0</v>
      </c>
      <c r="P45" s="249">
        <f>'Own portfolio'!P45+'Managed portfolio'!P45</f>
        <v>8828</v>
      </c>
      <c r="Q45" s="249">
        <f>'Own portfolio'!Q45+'Managed portfolio'!Q45</f>
        <v>0</v>
      </c>
      <c r="R45" s="249">
        <f>'Own portfolio'!R45+'Managed portfolio'!R45</f>
        <v>0</v>
      </c>
      <c r="S45" s="249">
        <f>'Own portfolio'!S45+'Managed portfolio'!S45</f>
        <v>1937</v>
      </c>
      <c r="T45" s="249">
        <f>'Own portfolio'!T45+'Managed portfolio'!T45</f>
        <v>0</v>
      </c>
      <c r="U45" s="249">
        <f>'Own portfolio'!U45+'Managed portfolio'!U45</f>
        <v>0</v>
      </c>
      <c r="V45" s="249">
        <f>'Own portfolio'!V45+'Managed portfolio'!V45</f>
        <v>0</v>
      </c>
      <c r="W45" s="249">
        <f>'Own portfolio'!W45+'Managed portfolio'!W45</f>
        <v>0</v>
      </c>
      <c r="X45" s="249">
        <f>'Own portfolio'!X45+'Managed portfolio'!X45</f>
        <v>0</v>
      </c>
      <c r="Y45" s="249">
        <f>'Own portfolio'!Y45+'Managed portfolio'!Y45</f>
        <v>0</v>
      </c>
    </row>
    <row r="46" spans="1:25" s="122" customFormat="1" ht="15.75">
      <c r="A46" s="59" t="s">
        <v>63</v>
      </c>
      <c r="B46" s="125" t="s">
        <v>144</v>
      </c>
      <c r="C46" s="197">
        <f>SUM(D46:Y46)</f>
        <v>429600</v>
      </c>
      <c r="D46" s="249">
        <f>'Own portfolio'!D46+'Managed portfolio'!D46</f>
        <v>36406</v>
      </c>
      <c r="E46" s="249">
        <f>'Own portfolio'!E46+'Managed portfolio'!E46</f>
        <v>0</v>
      </c>
      <c r="F46" s="249">
        <f>'Own portfolio'!F46+'Managed portfolio'!F46</f>
        <v>0</v>
      </c>
      <c r="G46" s="249">
        <f>'Own portfolio'!G46+'Managed portfolio'!G46</f>
        <v>0</v>
      </c>
      <c r="H46" s="249">
        <f>'Own portfolio'!H46+'Managed portfolio'!H46</f>
        <v>0</v>
      </c>
      <c r="I46" s="249">
        <f>'Own portfolio'!I46+'Managed portfolio'!I46</f>
        <v>97753</v>
      </c>
      <c r="J46" s="249">
        <f>'Own portfolio'!J46+'Managed portfolio'!J46</f>
        <v>65110</v>
      </c>
      <c r="K46" s="249">
        <f>'Own portfolio'!K46+'Managed portfolio'!K46</f>
        <v>27380</v>
      </c>
      <c r="L46" s="249">
        <f>'Own portfolio'!L46+'Managed portfolio'!L46</f>
        <v>13778</v>
      </c>
      <c r="M46" s="249">
        <f>'Own portfolio'!M46+'Managed portfolio'!M46</f>
        <v>8329</v>
      </c>
      <c r="N46" s="249">
        <f>'Own portfolio'!N46+'Managed portfolio'!N46</f>
        <v>67543</v>
      </c>
      <c r="O46" s="249">
        <f>'Own portfolio'!O46+'Managed portfolio'!O46</f>
        <v>33592</v>
      </c>
      <c r="P46" s="249">
        <f>'Own portfolio'!P46+'Managed portfolio'!P46</f>
        <v>25179</v>
      </c>
      <c r="Q46" s="249">
        <f>'Own portfolio'!Q46+'Managed portfolio'!Q46</f>
        <v>21006</v>
      </c>
      <c r="R46" s="249">
        <f>'Own portfolio'!R46+'Managed portfolio'!R46</f>
        <v>4784</v>
      </c>
      <c r="S46" s="249">
        <f>'Own portfolio'!S46+'Managed portfolio'!S46</f>
        <v>28740</v>
      </c>
      <c r="T46" s="249">
        <f>'Own portfolio'!T46+'Managed portfolio'!T46</f>
        <v>0</v>
      </c>
      <c r="U46" s="249">
        <f>'Own portfolio'!U46+'Managed portfolio'!U46</f>
        <v>0</v>
      </c>
      <c r="V46" s="249">
        <f>'Own portfolio'!V46+'Managed portfolio'!V46</f>
        <v>0</v>
      </c>
      <c r="W46" s="249">
        <f>'Own portfolio'!W46+'Managed portfolio'!W46</f>
        <v>0</v>
      </c>
      <c r="X46" s="249">
        <f>'Own portfolio'!X46+'Managed portfolio'!X46</f>
        <v>0</v>
      </c>
      <c r="Y46" s="249">
        <f>'Own portfolio'!Y46+'Managed portfolio'!Y46</f>
        <v>0</v>
      </c>
    </row>
    <row r="47" spans="1:25" s="122" customFormat="1" ht="15.75">
      <c r="A47" s="59" t="s">
        <v>64</v>
      </c>
      <c r="B47" s="125" t="s">
        <v>145</v>
      </c>
      <c r="C47" s="197">
        <f>SUM(D47:Y47)</f>
        <v>4372363</v>
      </c>
      <c r="D47" s="249">
        <f>'Own portfolio'!D47+'Managed portfolio'!D47</f>
        <v>487239</v>
      </c>
      <c r="E47" s="249">
        <f>'Own portfolio'!E47+'Managed portfolio'!E47</f>
        <v>0</v>
      </c>
      <c r="F47" s="249">
        <f>'Own portfolio'!F47+'Managed portfolio'!F47</f>
        <v>62994</v>
      </c>
      <c r="G47" s="249">
        <f>'Own portfolio'!G47+'Managed portfolio'!G47</f>
        <v>54144</v>
      </c>
      <c r="H47" s="249">
        <f>'Own portfolio'!H47+'Managed portfolio'!H47</f>
        <v>0</v>
      </c>
      <c r="I47" s="249">
        <f>'Own portfolio'!I47+'Managed portfolio'!I47</f>
        <v>1335112</v>
      </c>
      <c r="J47" s="249">
        <f>'Own portfolio'!J47+'Managed portfolio'!J47</f>
        <v>1397263</v>
      </c>
      <c r="K47" s="249">
        <f>'Own portfolio'!K47+'Managed portfolio'!K47</f>
        <v>369016</v>
      </c>
      <c r="L47" s="249">
        <f>'Own portfolio'!L47+'Managed portfolio'!L47</f>
        <v>22855</v>
      </c>
      <c r="M47" s="249">
        <f>'Own portfolio'!M47+'Managed portfolio'!M47</f>
        <v>247837</v>
      </c>
      <c r="N47" s="249">
        <f>'Own portfolio'!N47+'Managed portfolio'!N47</f>
        <v>32658</v>
      </c>
      <c r="O47" s="249">
        <f>'Own portfolio'!O47+'Managed portfolio'!O47</f>
        <v>13423</v>
      </c>
      <c r="P47" s="249">
        <f>'Own portfolio'!P47+'Managed portfolio'!P47</f>
        <v>107507</v>
      </c>
      <c r="Q47" s="249">
        <f>'Own portfolio'!Q47+'Managed portfolio'!Q47</f>
        <v>0</v>
      </c>
      <c r="R47" s="249">
        <f>'Own portfolio'!R47+'Managed portfolio'!R47</f>
        <v>54535</v>
      </c>
      <c r="S47" s="249">
        <f>'Own portfolio'!S47+'Managed portfolio'!S47</f>
        <v>0</v>
      </c>
      <c r="T47" s="249">
        <f>'Own portfolio'!T47+'Managed portfolio'!T47</f>
        <v>0</v>
      </c>
      <c r="U47" s="249">
        <f>'Own portfolio'!U47+'Managed portfolio'!U47</f>
        <v>187780</v>
      </c>
      <c r="V47" s="249">
        <f>'Own portfolio'!V47+'Managed portfolio'!V47</f>
        <v>0</v>
      </c>
      <c r="W47" s="249">
        <f>'Own portfolio'!W47+'Managed portfolio'!W47</f>
        <v>0</v>
      </c>
      <c r="X47" s="249">
        <f>'Own portfolio'!X47+'Managed portfolio'!X47</f>
        <v>0</v>
      </c>
      <c r="Y47" s="249">
        <f>'Own portfolio'!Y47+'Managed portfolio'!Y47</f>
        <v>0</v>
      </c>
    </row>
    <row r="48" spans="1:25" s="122" customFormat="1" ht="17.25" thickBot="1">
      <c r="A48" s="59" t="s">
        <v>72</v>
      </c>
      <c r="B48" s="126" t="s">
        <v>3</v>
      </c>
      <c r="C48" s="226">
        <f>SUM(C43:C47)</f>
        <v>5761720</v>
      </c>
      <c r="D48" s="105">
        <f aca="true" t="shared" si="11" ref="D48:X48">SUM(D43:D47)</f>
        <v>527245</v>
      </c>
      <c r="E48" s="105">
        <f>SUM(E43:E47)</f>
        <v>0</v>
      </c>
      <c r="F48" s="246">
        <f>SUM(F43:F47)</f>
        <v>62994</v>
      </c>
      <c r="G48" s="246">
        <f>SUM(G43:G47)</f>
        <v>181980</v>
      </c>
      <c r="H48" s="105">
        <f t="shared" si="11"/>
        <v>0</v>
      </c>
      <c r="I48" s="109">
        <f t="shared" si="11"/>
        <v>1433865</v>
      </c>
      <c r="J48" s="103">
        <f t="shared" si="11"/>
        <v>1537318</v>
      </c>
      <c r="K48" s="103">
        <f t="shared" si="11"/>
        <v>431158</v>
      </c>
      <c r="L48" s="103">
        <f t="shared" si="11"/>
        <v>127304</v>
      </c>
      <c r="M48" s="219">
        <f t="shared" si="11"/>
        <v>425722</v>
      </c>
      <c r="N48" s="219">
        <f t="shared" si="11"/>
        <v>221795</v>
      </c>
      <c r="O48" s="219">
        <f>SUM(O43:O47)</f>
        <v>86704</v>
      </c>
      <c r="P48" s="103">
        <f t="shared" si="11"/>
        <v>326405</v>
      </c>
      <c r="Q48" s="230">
        <f>SUM(Q43:Q47)</f>
        <v>21006</v>
      </c>
      <c r="R48" s="103">
        <f t="shared" si="11"/>
        <v>86419</v>
      </c>
      <c r="S48" s="103">
        <f t="shared" si="11"/>
        <v>32496</v>
      </c>
      <c r="T48" s="103">
        <f t="shared" si="11"/>
        <v>0</v>
      </c>
      <c r="U48" s="103">
        <f t="shared" si="11"/>
        <v>203470</v>
      </c>
      <c r="V48" s="103">
        <f t="shared" si="11"/>
        <v>55839</v>
      </c>
      <c r="W48" s="103">
        <f t="shared" si="11"/>
        <v>0</v>
      </c>
      <c r="X48" s="219">
        <f t="shared" si="11"/>
        <v>0</v>
      </c>
      <c r="Y48" s="105">
        <f>SUM(Y43:Y47)</f>
        <v>0</v>
      </c>
    </row>
    <row r="49" spans="1:25" ht="17.25" thickBot="1">
      <c r="A49" s="21" t="s">
        <v>44</v>
      </c>
      <c r="B49" s="39" t="s">
        <v>30</v>
      </c>
      <c r="C49" s="91"/>
      <c r="D49" s="53"/>
      <c r="E49" s="53"/>
      <c r="F49" s="20"/>
      <c r="G49" s="20"/>
      <c r="H49" s="53"/>
      <c r="I49" s="19"/>
      <c r="J49" s="99"/>
      <c r="K49" s="99"/>
      <c r="L49" s="99"/>
      <c r="M49" s="20"/>
      <c r="N49" s="20"/>
      <c r="O49" s="20"/>
      <c r="P49" s="99"/>
      <c r="Q49" s="99"/>
      <c r="R49" s="99"/>
      <c r="S49" s="99"/>
      <c r="T49" s="99"/>
      <c r="U49" s="99"/>
      <c r="V49" s="99"/>
      <c r="W49" s="99"/>
      <c r="X49" s="20"/>
      <c r="Y49" s="53"/>
    </row>
    <row r="50" spans="1:25" s="250" customFormat="1" ht="15.75">
      <c r="A50" s="32" t="s">
        <v>65</v>
      </c>
      <c r="B50" s="114" t="s">
        <v>14</v>
      </c>
      <c r="C50" s="93">
        <f>C43/C$13%</f>
        <v>0.23059356618809493</v>
      </c>
      <c r="D50" s="93">
        <f>D43/D$13%</f>
        <v>0</v>
      </c>
      <c r="E50" s="93">
        <f>E43/E$13%</f>
        <v>0</v>
      </c>
      <c r="F50" s="93">
        <f aca="true" t="shared" si="12" ref="F50:X50">F43/F$13%</f>
        <v>0</v>
      </c>
      <c r="G50" s="93">
        <f t="shared" si="12"/>
        <v>0.3511742808749625</v>
      </c>
      <c r="H50" s="93">
        <f t="shared" si="12"/>
        <v>0</v>
      </c>
      <c r="I50" s="93">
        <f t="shared" si="12"/>
        <v>0</v>
      </c>
      <c r="J50" s="93">
        <f>J43/J$13%</f>
        <v>0.38815757465828277</v>
      </c>
      <c r="K50" s="93">
        <f t="shared" si="12"/>
        <v>0.1066447838144234</v>
      </c>
      <c r="L50" s="93">
        <f t="shared" si="12"/>
        <v>0.7097348662809813</v>
      </c>
      <c r="M50" s="93">
        <f t="shared" si="12"/>
        <v>0.5061571359868808</v>
      </c>
      <c r="N50" s="93">
        <f t="shared" si="12"/>
        <v>8.23443815842933</v>
      </c>
      <c r="O50" s="93">
        <f t="shared" si="12"/>
        <v>0.31957261535139553</v>
      </c>
      <c r="P50" s="93">
        <f t="shared" si="12"/>
        <v>1.0984020057119683</v>
      </c>
      <c r="Q50" s="93">
        <f t="shared" si="12"/>
        <v>0</v>
      </c>
      <c r="R50" s="93">
        <f t="shared" si="12"/>
        <v>0</v>
      </c>
      <c r="S50" s="93">
        <f t="shared" si="12"/>
        <v>0.011027957843494059</v>
      </c>
      <c r="T50" s="93">
        <f t="shared" si="12"/>
        <v>0</v>
      </c>
      <c r="U50" s="93">
        <f t="shared" si="12"/>
        <v>0.13294838831762476</v>
      </c>
      <c r="V50" s="93">
        <f t="shared" si="12"/>
        <v>0.5125705497059597</v>
      </c>
      <c r="W50" s="93">
        <f t="shared" si="12"/>
        <v>0</v>
      </c>
      <c r="X50" s="93">
        <f t="shared" si="12"/>
        <v>0</v>
      </c>
      <c r="Y50" s="93">
        <f>Y43/Y$13%</f>
        <v>0</v>
      </c>
    </row>
    <row r="51" spans="1:25" s="250" customFormat="1" ht="15.75">
      <c r="A51" s="32" t="s">
        <v>66</v>
      </c>
      <c r="B51" s="114" t="s">
        <v>15</v>
      </c>
      <c r="C51" s="93">
        <f aca="true" t="shared" si="13" ref="C51:D54">C44/C$13%</f>
        <v>0.04346630488386374</v>
      </c>
      <c r="D51" s="93">
        <f t="shared" si="13"/>
        <v>0</v>
      </c>
      <c r="E51" s="93">
        <f aca="true" t="shared" si="14" ref="E51:X51">E44/E$13%</f>
        <v>0</v>
      </c>
      <c r="F51" s="93">
        <f t="shared" si="14"/>
        <v>0</v>
      </c>
      <c r="G51" s="93">
        <f t="shared" si="14"/>
        <v>0.22694739432139513</v>
      </c>
      <c r="H51" s="93">
        <f t="shared" si="14"/>
        <v>0</v>
      </c>
      <c r="I51" s="93">
        <f t="shared" si="14"/>
        <v>0</v>
      </c>
      <c r="J51" s="93">
        <f t="shared" si="14"/>
        <v>0.060714003079619154</v>
      </c>
      <c r="K51" s="93">
        <f t="shared" si="14"/>
        <v>0</v>
      </c>
      <c r="L51" s="93">
        <f t="shared" si="14"/>
        <v>0</v>
      </c>
      <c r="M51" s="93">
        <f t="shared" si="14"/>
        <v>0</v>
      </c>
      <c r="N51" s="93">
        <f t="shared" si="14"/>
        <v>2.204246174103617</v>
      </c>
      <c r="O51" s="93">
        <f t="shared" si="14"/>
        <v>0.1608090659227603</v>
      </c>
      <c r="P51" s="93">
        <f t="shared" si="14"/>
        <v>0</v>
      </c>
      <c r="Q51" s="93">
        <f t="shared" si="14"/>
        <v>0</v>
      </c>
      <c r="R51" s="93">
        <f t="shared" si="14"/>
        <v>0.09702943837356033</v>
      </c>
      <c r="S51" s="93">
        <f t="shared" si="14"/>
        <v>0</v>
      </c>
      <c r="T51" s="93">
        <f t="shared" si="14"/>
        <v>0</v>
      </c>
      <c r="U51" s="93">
        <f t="shared" si="14"/>
        <v>0.13944129733183105</v>
      </c>
      <c r="V51" s="93">
        <f t="shared" si="14"/>
        <v>0</v>
      </c>
      <c r="W51" s="93">
        <f t="shared" si="14"/>
        <v>0</v>
      </c>
      <c r="X51" s="93">
        <f t="shared" si="14"/>
        <v>0</v>
      </c>
      <c r="Y51" s="93">
        <f>Y44/Y$13%</f>
        <v>0</v>
      </c>
    </row>
    <row r="52" spans="1:25" s="250" customFormat="1" ht="15.75">
      <c r="A52" s="32" t="s">
        <v>67</v>
      </c>
      <c r="B52" s="114" t="s">
        <v>16</v>
      </c>
      <c r="C52" s="93">
        <f t="shared" si="13"/>
        <v>0.06426178705029338</v>
      </c>
      <c r="D52" s="93">
        <f t="shared" si="13"/>
        <v>0.06305469521900034</v>
      </c>
      <c r="E52" s="93">
        <f aca="true" t="shared" si="15" ref="E52:X52">E45/E$13%</f>
        <v>0</v>
      </c>
      <c r="F52" s="93">
        <f t="shared" si="15"/>
        <v>0</v>
      </c>
      <c r="G52" s="93">
        <f t="shared" si="15"/>
        <v>0.08324215411656251</v>
      </c>
      <c r="H52" s="93">
        <f t="shared" si="15"/>
        <v>0</v>
      </c>
      <c r="I52" s="93">
        <f t="shared" si="15"/>
        <v>0.06974157260272063</v>
      </c>
      <c r="J52" s="93">
        <f t="shared" si="15"/>
        <v>0.072762144697276</v>
      </c>
      <c r="K52" s="93">
        <f t="shared" si="15"/>
        <v>0.18988264979275835</v>
      </c>
      <c r="L52" s="93">
        <f t="shared" si="15"/>
        <v>0.008748169441582316</v>
      </c>
      <c r="M52" s="93">
        <f t="shared" si="15"/>
        <v>0.7462248353440043</v>
      </c>
      <c r="N52" s="93">
        <f t="shared" si="15"/>
        <v>1.581367209935221</v>
      </c>
      <c r="O52" s="93">
        <f t="shared" si="15"/>
        <v>0</v>
      </c>
      <c r="P52" s="93">
        <f t="shared" si="15"/>
        <v>0.0524454565469669</v>
      </c>
      <c r="Q52" s="93">
        <f t="shared" si="15"/>
        <v>0</v>
      </c>
      <c r="R52" s="93">
        <f t="shared" si="15"/>
        <v>0</v>
      </c>
      <c r="S52" s="93">
        <f t="shared" si="15"/>
        <v>0.011743350380894994</v>
      </c>
      <c r="T52" s="93">
        <f t="shared" si="15"/>
        <v>0</v>
      </c>
      <c r="U52" s="93">
        <f t="shared" si="15"/>
        <v>0</v>
      </c>
      <c r="V52" s="93">
        <f t="shared" si="15"/>
        <v>0</v>
      </c>
      <c r="W52" s="93">
        <f t="shared" si="15"/>
        <v>0</v>
      </c>
      <c r="X52" s="93">
        <f t="shared" si="15"/>
        <v>0</v>
      </c>
      <c r="Y52" s="93">
        <f>Y45/Y$13%</f>
        <v>0</v>
      </c>
    </row>
    <row r="53" spans="1:25" s="250" customFormat="1" ht="15.75">
      <c r="A53" s="32" t="s">
        <v>68</v>
      </c>
      <c r="B53" s="125" t="s">
        <v>144</v>
      </c>
      <c r="C53" s="93">
        <f t="shared" si="13"/>
        <v>0.15143727456983327</v>
      </c>
      <c r="D53" s="93">
        <f t="shared" si="13"/>
        <v>0.6376581205952573</v>
      </c>
      <c r="E53" s="93">
        <f aca="true" t="shared" si="16" ref="E53:X53">E46/E$13%</f>
        <v>0</v>
      </c>
      <c r="F53" s="93">
        <f t="shared" si="16"/>
        <v>0</v>
      </c>
      <c r="G53" s="93">
        <f t="shared" si="16"/>
        <v>0</v>
      </c>
      <c r="H53" s="93">
        <f t="shared" si="16"/>
        <v>0</v>
      </c>
      <c r="I53" s="93">
        <f t="shared" si="16"/>
        <v>6.817447946633749</v>
      </c>
      <c r="J53" s="93">
        <f t="shared" si="16"/>
        <v>0.45317995420314144</v>
      </c>
      <c r="K53" s="93">
        <f t="shared" si="16"/>
        <v>0.23355736528866683</v>
      </c>
      <c r="L53" s="93">
        <f t="shared" si="16"/>
        <v>0.10917778855626915</v>
      </c>
      <c r="M53" s="93">
        <f t="shared" si="16"/>
        <v>0.06152002547367798</v>
      </c>
      <c r="N53" s="93">
        <f t="shared" si="16"/>
        <v>6.6768947590582375</v>
      </c>
      <c r="O53" s="93">
        <f t="shared" si="16"/>
        <v>0.4065857400630261</v>
      </c>
      <c r="P53" s="93">
        <f t="shared" si="16"/>
        <v>0.14958361468011777</v>
      </c>
      <c r="Q53" s="93">
        <f t="shared" si="16"/>
        <v>0.11033565549810985</v>
      </c>
      <c r="R53" s="93">
        <f t="shared" si="16"/>
        <v>0.01712873923170157</v>
      </c>
      <c r="S53" s="93">
        <f t="shared" si="16"/>
        <v>0.17424052139748172</v>
      </c>
      <c r="T53" s="93">
        <f t="shared" si="16"/>
        <v>0</v>
      </c>
      <c r="U53" s="93">
        <f t="shared" si="16"/>
        <v>0</v>
      </c>
      <c r="V53" s="93">
        <f t="shared" si="16"/>
        <v>0</v>
      </c>
      <c r="W53" s="93">
        <f t="shared" si="16"/>
        <v>0</v>
      </c>
      <c r="X53" s="93">
        <f t="shared" si="16"/>
        <v>0</v>
      </c>
      <c r="Y53" s="93">
        <f>Y46/Y$13%</f>
        <v>0</v>
      </c>
    </row>
    <row r="54" spans="1:25" s="250" customFormat="1" ht="16.5" thickBot="1">
      <c r="A54" s="32" t="s">
        <v>69</v>
      </c>
      <c r="B54" s="125" t="s">
        <v>145</v>
      </c>
      <c r="C54" s="93">
        <f t="shared" si="13"/>
        <v>1.5412912852653164</v>
      </c>
      <c r="D54" s="93">
        <f t="shared" si="13"/>
        <v>8.534085178836252</v>
      </c>
      <c r="E54" s="93">
        <f>E47/E$13%</f>
        <v>0</v>
      </c>
      <c r="F54" s="93">
        <f aca="true" t="shared" si="17" ref="F54:X54">F47/F$13%</f>
        <v>0.5465597898789349</v>
      </c>
      <c r="G54" s="93">
        <f>G47/G$13%</f>
        <v>0.2801157981657651</v>
      </c>
      <c r="H54" s="93">
        <f>H47/H$13%</f>
        <v>0</v>
      </c>
      <c r="I54" s="93">
        <f t="shared" si="17"/>
        <v>93.11281048076353</v>
      </c>
      <c r="J54" s="93">
        <f t="shared" si="17"/>
        <v>9.725258521728522</v>
      </c>
      <c r="K54" s="93">
        <f t="shared" si="17"/>
        <v>3.1477868776246414</v>
      </c>
      <c r="L54" s="93">
        <f t="shared" si="17"/>
        <v>0.1811045403871049</v>
      </c>
      <c r="M54" s="93">
        <f t="shared" si="17"/>
        <v>1.8305845303541757</v>
      </c>
      <c r="N54" s="93">
        <f t="shared" si="17"/>
        <v>3.2283734664039785</v>
      </c>
      <c r="O54" s="93">
        <f t="shared" si="17"/>
        <v>0.16246726568427006</v>
      </c>
      <c r="P54" s="93">
        <f t="shared" si="17"/>
        <v>0.6386784885585377</v>
      </c>
      <c r="Q54" s="93">
        <f t="shared" si="17"/>
        <v>0</v>
      </c>
      <c r="R54" s="93">
        <f t="shared" si="17"/>
        <v>0.1952583181439894</v>
      </c>
      <c r="S54" s="93">
        <f t="shared" si="17"/>
        <v>0</v>
      </c>
      <c r="T54" s="93">
        <f t="shared" si="17"/>
        <v>0</v>
      </c>
      <c r="U54" s="93">
        <f t="shared" si="17"/>
        <v>3.259995868148809</v>
      </c>
      <c r="V54" s="93">
        <f t="shared" si="17"/>
        <v>0</v>
      </c>
      <c r="W54" s="93">
        <f t="shared" si="17"/>
        <v>0</v>
      </c>
      <c r="X54" s="93">
        <f t="shared" si="17"/>
        <v>0</v>
      </c>
      <c r="Y54" s="93">
        <f>Y47/Y$13%</f>
        <v>0</v>
      </c>
    </row>
    <row r="55" spans="1:25" ht="17.25" thickBot="1">
      <c r="A55" s="16">
        <v>6</v>
      </c>
      <c r="B55" s="39" t="s">
        <v>40</v>
      </c>
      <c r="C55" s="91"/>
      <c r="D55" s="53"/>
      <c r="E55" s="53"/>
      <c r="F55" s="20"/>
      <c r="G55" s="20"/>
      <c r="H55" s="53"/>
      <c r="I55" s="19"/>
      <c r="J55" s="99"/>
      <c r="K55" s="99"/>
      <c r="L55" s="99"/>
      <c r="M55" s="20"/>
      <c r="N55" s="20"/>
      <c r="O55" s="20"/>
      <c r="P55" s="99"/>
      <c r="Q55" s="99"/>
      <c r="R55" s="99"/>
      <c r="S55" s="99"/>
      <c r="T55" s="99"/>
      <c r="U55" s="99"/>
      <c r="V55" s="99"/>
      <c r="W55" s="99"/>
      <c r="X55" s="20"/>
      <c r="Y55" s="53"/>
    </row>
    <row r="56" spans="1:25" s="122" customFormat="1" ht="15.75">
      <c r="A56" s="252" t="s">
        <v>73</v>
      </c>
      <c r="B56" s="127" t="s">
        <v>32</v>
      </c>
      <c r="C56" s="197">
        <f>SUM(D56:Y56)</f>
        <v>19801</v>
      </c>
      <c r="D56" s="107">
        <f>'Own portfolio'!D56+'Managed portfolio'!D56</f>
        <v>323</v>
      </c>
      <c r="E56" s="107">
        <f>'Own portfolio'!E56+'Managed portfolio'!E56</f>
        <v>1801</v>
      </c>
      <c r="F56" s="107">
        <f>'Own portfolio'!F56+'Managed portfolio'!F56</f>
        <v>964</v>
      </c>
      <c r="G56" s="107">
        <f>'Own portfolio'!G56+'Managed portfolio'!G56</f>
        <v>1604</v>
      </c>
      <c r="H56" s="107">
        <f>'Own portfolio'!H56+'Managed portfolio'!H56</f>
        <v>1092</v>
      </c>
      <c r="I56" s="107">
        <f>'Own portfolio'!I56+'Managed portfolio'!I56</f>
        <v>0</v>
      </c>
      <c r="J56" s="107">
        <f>'Own portfolio'!J56+'Managed portfolio'!J56</f>
        <v>830</v>
      </c>
      <c r="K56" s="107">
        <f>'Own portfolio'!K56+'Managed portfolio'!K56</f>
        <v>812</v>
      </c>
      <c r="L56" s="107">
        <f>'Own portfolio'!L56+'Managed portfolio'!L56</f>
        <v>822</v>
      </c>
      <c r="M56" s="107">
        <f>'Own portfolio'!M56+'Managed portfolio'!M56</f>
        <v>846</v>
      </c>
      <c r="N56" s="107">
        <f>'Own portfolio'!N56+'Managed portfolio'!N56</f>
        <v>68</v>
      </c>
      <c r="O56" s="107">
        <f>'Own portfolio'!O56+'Managed portfolio'!O56</f>
        <v>521</v>
      </c>
      <c r="P56" s="107">
        <f>'Own portfolio'!P56+'Managed portfolio'!P56</f>
        <v>982</v>
      </c>
      <c r="Q56" s="107">
        <f>'Own portfolio'!Q56+'Managed portfolio'!Q56</f>
        <v>1191</v>
      </c>
      <c r="R56" s="107">
        <f>'Own portfolio'!R56+'Managed portfolio'!R56</f>
        <v>1461</v>
      </c>
      <c r="S56" s="107">
        <f>'Own portfolio'!S56+'Managed portfolio'!S56</f>
        <v>1244</v>
      </c>
      <c r="T56" s="107">
        <f>'Own portfolio'!T56+'Managed portfolio'!T56</f>
        <v>959</v>
      </c>
      <c r="U56" s="107">
        <f>'Own portfolio'!U56+'Managed portfolio'!U56</f>
        <v>453</v>
      </c>
      <c r="V56" s="107">
        <f>'Own portfolio'!V56+'Managed portfolio'!V56</f>
        <v>846</v>
      </c>
      <c r="W56" s="107">
        <f>'Own portfolio'!W56+'Managed portfolio'!W56</f>
        <v>1468</v>
      </c>
      <c r="X56" s="107">
        <f>'Own portfolio'!X56+'Managed portfolio'!X56</f>
        <v>1471</v>
      </c>
      <c r="Y56" s="107">
        <f>'Own portfolio'!Y56+'Managed portfolio'!Y56</f>
        <v>43</v>
      </c>
    </row>
    <row r="57" spans="1:25" s="122" customFormat="1" ht="16.5" thickBot="1">
      <c r="A57" s="252" t="s">
        <v>74</v>
      </c>
      <c r="B57" s="128" t="s">
        <v>19</v>
      </c>
      <c r="C57" s="197">
        <f>SUM(D57:Y57)</f>
        <v>375774000</v>
      </c>
      <c r="D57" s="107">
        <f>'Own portfolio'!D57+'Managed portfolio'!D57</f>
        <v>7208000</v>
      </c>
      <c r="E57" s="107">
        <f>'Own portfolio'!E57+'Managed portfolio'!E57</f>
        <v>36572000</v>
      </c>
      <c r="F57" s="107">
        <f>'Own portfolio'!F57+'Managed portfolio'!F57</f>
        <v>16562000</v>
      </c>
      <c r="G57" s="107">
        <f>'Own portfolio'!G57+'Managed portfolio'!G57</f>
        <v>24978000</v>
      </c>
      <c r="H57" s="107">
        <f>'Own portfolio'!H57+'Managed portfolio'!H57</f>
        <v>22474000</v>
      </c>
      <c r="I57" s="107">
        <f>'Own portfolio'!I57+'Managed portfolio'!I57</f>
        <v>0</v>
      </c>
      <c r="J57" s="107">
        <f>'Own portfolio'!J57+'Managed portfolio'!J57</f>
        <v>16194000</v>
      </c>
      <c r="K57" s="107">
        <f>'Own portfolio'!K57+'Managed portfolio'!K57</f>
        <v>13464000</v>
      </c>
      <c r="L57" s="107">
        <f>'Own portfolio'!L57+'Managed portfolio'!L57</f>
        <v>17140000</v>
      </c>
      <c r="M57" s="107">
        <f>'Own portfolio'!M57+'Managed portfolio'!M57</f>
        <v>19219000</v>
      </c>
      <c r="N57" s="107">
        <f>'Own portfolio'!N57+'Managed portfolio'!N57</f>
        <v>1340000</v>
      </c>
      <c r="O57" s="107">
        <f>'Own portfolio'!O57+'Managed portfolio'!O57</f>
        <v>11352000</v>
      </c>
      <c r="P57" s="107">
        <f>'Own portfolio'!P57+'Managed portfolio'!P57</f>
        <v>23132000</v>
      </c>
      <c r="Q57" s="107">
        <f>'Own portfolio'!Q57+'Managed portfolio'!Q57</f>
        <v>27166000</v>
      </c>
      <c r="R57" s="107">
        <f>'Own portfolio'!R57+'Managed portfolio'!R57</f>
        <v>36307000</v>
      </c>
      <c r="S57" s="107">
        <f>'Own portfolio'!S57+'Managed portfolio'!S57</f>
        <v>21038000</v>
      </c>
      <c r="T57" s="107">
        <f>'Own portfolio'!T57+'Managed portfolio'!T57</f>
        <v>13872000</v>
      </c>
      <c r="U57" s="107">
        <f>'Own portfolio'!U57+'Managed portfolio'!U57</f>
        <v>7877000</v>
      </c>
      <c r="V57" s="107">
        <f>'Own portfolio'!V57+'Managed portfolio'!V57</f>
        <v>14752000</v>
      </c>
      <c r="W57" s="107">
        <f>'Own portfolio'!W57+'Managed portfolio'!W57</f>
        <v>25328000</v>
      </c>
      <c r="X57" s="107">
        <f>'Own portfolio'!X57+'Managed portfolio'!X57</f>
        <v>18979000</v>
      </c>
      <c r="Y57" s="107">
        <f>'Own portfolio'!Y57+'Managed portfolio'!Y57</f>
        <v>820000</v>
      </c>
    </row>
    <row r="58" spans="1:25" ht="17.25" thickBot="1">
      <c r="A58" s="16">
        <v>7</v>
      </c>
      <c r="B58" s="12" t="s">
        <v>45</v>
      </c>
      <c r="C58" s="91"/>
      <c r="D58" s="53"/>
      <c r="E58" s="53"/>
      <c r="F58" s="20"/>
      <c r="G58" s="20"/>
      <c r="H58" s="53"/>
      <c r="I58" s="19"/>
      <c r="J58" s="99"/>
      <c r="K58" s="99"/>
      <c r="L58" s="99"/>
      <c r="M58" s="20"/>
      <c r="N58" s="20"/>
      <c r="O58" s="20"/>
      <c r="P58" s="99"/>
      <c r="Q58" s="99"/>
      <c r="R58" s="99"/>
      <c r="S58" s="99"/>
      <c r="T58" s="99"/>
      <c r="U58" s="99"/>
      <c r="V58" s="99"/>
      <c r="W58" s="99"/>
      <c r="X58" s="20"/>
      <c r="Y58" s="53"/>
    </row>
    <row r="59" spans="1:25" s="122" customFormat="1" ht="15.75">
      <c r="A59" s="59">
        <v>7.1</v>
      </c>
      <c r="B59" s="127" t="s">
        <v>48</v>
      </c>
      <c r="C59" s="197">
        <f>SUM(D59:Y59)</f>
        <v>124532631</v>
      </c>
      <c r="D59" s="249">
        <f>'Own portfolio'!D59+'Managed portfolio'!D59</f>
        <v>1786542</v>
      </c>
      <c r="E59" s="249">
        <f>'Own portfolio'!E59+'Managed portfolio'!E59</f>
        <v>24210388</v>
      </c>
      <c r="F59" s="249">
        <f>'Own portfolio'!F59+'Managed portfolio'!F59</f>
        <v>11422875</v>
      </c>
      <c r="G59" s="249">
        <f>'Own portfolio'!G59+'Managed portfolio'!G59</f>
        <v>18743012</v>
      </c>
      <c r="H59" s="249">
        <f>'Own portfolio'!H59+'Managed portfolio'!H59</f>
        <v>1766540</v>
      </c>
      <c r="I59" s="249">
        <f>'Own portfolio'!I59+'Managed portfolio'!I59</f>
        <v>1406601</v>
      </c>
      <c r="J59" s="249">
        <f>'Own portfolio'!J59+'Managed portfolio'!J59</f>
        <v>2759547</v>
      </c>
      <c r="K59" s="249">
        <f>'Own portfolio'!K59+'Managed portfolio'!K59</f>
        <v>1804200</v>
      </c>
      <c r="L59" s="249">
        <f>'Own portfolio'!L59+'Managed portfolio'!L59</f>
        <v>3263342</v>
      </c>
      <c r="M59" s="249">
        <f>'Own portfolio'!M59+'Managed portfolio'!M59</f>
        <v>3706232</v>
      </c>
      <c r="N59" s="249">
        <f>'Own portfolio'!N59+'Managed portfolio'!N59</f>
        <v>446421</v>
      </c>
      <c r="O59" s="249">
        <f>'Own portfolio'!O59+'Managed portfolio'!O59</f>
        <v>910455</v>
      </c>
      <c r="P59" s="249">
        <f>'Own portfolio'!P59+'Managed portfolio'!P59</f>
        <v>1751122</v>
      </c>
      <c r="Q59" s="249">
        <f>'Own portfolio'!Q59+'Managed portfolio'!Q59</f>
        <v>3858664</v>
      </c>
      <c r="R59" s="249">
        <f>'Own portfolio'!R59+'Managed portfolio'!R59</f>
        <v>2712753</v>
      </c>
      <c r="S59" s="249">
        <f>'Own portfolio'!S59+'Managed portfolio'!S59</f>
        <v>8585752</v>
      </c>
      <c r="T59" s="249">
        <f>'Own portfolio'!T59+'Managed portfolio'!T59</f>
        <v>3431112</v>
      </c>
      <c r="U59" s="249">
        <f>'Own portfolio'!U59+'Managed portfolio'!U59</f>
        <v>3352667</v>
      </c>
      <c r="V59" s="249">
        <f>'Own portfolio'!V59+'Managed portfolio'!V59</f>
        <v>8457895</v>
      </c>
      <c r="W59" s="249">
        <f>'Own portfolio'!W59+'Managed portfolio'!W59</f>
        <v>8853860</v>
      </c>
      <c r="X59" s="249">
        <f>'Own portfolio'!X59+'Managed portfolio'!X59</f>
        <v>10822651</v>
      </c>
      <c r="Y59" s="249">
        <f>'Own portfolio'!Y59+'Managed portfolio'!Y59</f>
        <v>480000</v>
      </c>
    </row>
    <row r="60" spans="1:25" s="122" customFormat="1" ht="15.75">
      <c r="A60" s="59">
        <v>7.2</v>
      </c>
      <c r="B60" s="60" t="s">
        <v>49</v>
      </c>
      <c r="C60" s="197">
        <f>SUM(D60:Y60)</f>
        <v>159149178</v>
      </c>
      <c r="D60" s="249">
        <f>'Own portfolio'!D60+'Managed portfolio'!D60</f>
        <v>3922787</v>
      </c>
      <c r="E60" s="249">
        <f>'Own portfolio'!E60+'Managed portfolio'!E60</f>
        <v>1614627</v>
      </c>
      <c r="F60" s="249">
        <f>'Own portfolio'!F60+'Managed portfolio'!F60</f>
        <v>102671</v>
      </c>
      <c r="G60" s="249">
        <f>'Own portfolio'!G60+'Managed portfolio'!G60</f>
        <v>586137</v>
      </c>
      <c r="H60" s="249">
        <f>'Own portfolio'!H60+'Managed portfolio'!H60</f>
        <v>14068796</v>
      </c>
      <c r="I60" s="249">
        <f>'Own portfolio'!I60+'Managed portfolio'!I60</f>
        <v>27264</v>
      </c>
      <c r="J60" s="249">
        <f>'Own portfolio'!J60+'Managed portfolio'!J60</f>
        <v>11607814</v>
      </c>
      <c r="K60" s="249">
        <f>'Own portfolio'!K60+'Managed portfolio'!K60</f>
        <v>9918830</v>
      </c>
      <c r="L60" s="249">
        <f>'Own portfolio'!L60+'Managed portfolio'!L60</f>
        <v>9356441</v>
      </c>
      <c r="M60" s="249">
        <f>'Own portfolio'!M60+'Managed portfolio'!M60</f>
        <v>9832449</v>
      </c>
      <c r="N60" s="249">
        <f>'Own portfolio'!N60+'Managed portfolio'!N60</f>
        <v>565172</v>
      </c>
      <c r="O60" s="249">
        <f>'Own portfolio'!O60+'Managed portfolio'!O60</f>
        <v>7351517</v>
      </c>
      <c r="P60" s="249">
        <f>'Own portfolio'!P60+'Managed portfolio'!P60</f>
        <v>15081604</v>
      </c>
      <c r="Q60" s="249">
        <f>'Own portfolio'!Q60+'Managed portfolio'!Q60</f>
        <v>15179606</v>
      </c>
      <c r="R60" s="249">
        <f>'Own portfolio'!R60+'Managed portfolio'!R60</f>
        <v>25216915</v>
      </c>
      <c r="S60" s="249">
        <f>'Own portfolio'!S60+'Managed portfolio'!S60</f>
        <v>7908689</v>
      </c>
      <c r="T60" s="249">
        <f>'Own portfolio'!T60+'Managed portfolio'!T60</f>
        <v>7043390</v>
      </c>
      <c r="U60" s="249">
        <f>'Own portfolio'!U60+'Managed portfolio'!U60</f>
        <v>2407463</v>
      </c>
      <c r="V60" s="249">
        <f>'Own portfolio'!V60+'Managed portfolio'!V60</f>
        <v>2436020</v>
      </c>
      <c r="W60" s="249">
        <f>'Own portfolio'!W60+'Managed portfolio'!W60</f>
        <v>10598090</v>
      </c>
      <c r="X60" s="249">
        <f>'Own portfolio'!X60+'Managed portfolio'!X60</f>
        <v>3982896</v>
      </c>
      <c r="Y60" s="249">
        <f>'Own portfolio'!Y60+'Managed portfolio'!Y60</f>
        <v>340000</v>
      </c>
    </row>
    <row r="61" spans="1:25" s="122" customFormat="1" ht="15.75">
      <c r="A61" s="59">
        <v>7.3</v>
      </c>
      <c r="B61" s="106" t="s">
        <v>46</v>
      </c>
      <c r="C61" s="197">
        <f>SUM(D61:Y61)</f>
        <v>12228</v>
      </c>
      <c r="D61" s="249">
        <f>'Own portfolio'!D61+'Managed portfolio'!D61</f>
        <v>151</v>
      </c>
      <c r="E61" s="249">
        <f>'Own portfolio'!E61+'Managed portfolio'!E61</f>
        <v>2039</v>
      </c>
      <c r="F61" s="249">
        <f>'Own portfolio'!F61+'Managed portfolio'!F61</f>
        <v>1228</v>
      </c>
      <c r="G61" s="249">
        <f>'Own portfolio'!G61+'Managed portfolio'!G61</f>
        <v>2023</v>
      </c>
      <c r="H61" s="249">
        <f>'Own portfolio'!H61+'Managed portfolio'!H61</f>
        <v>157</v>
      </c>
      <c r="I61" s="249">
        <f>'Own portfolio'!I61+'Managed portfolio'!I61</f>
        <v>181</v>
      </c>
      <c r="J61" s="249">
        <f>'Own portfolio'!J61+'Managed portfolio'!J61</f>
        <v>237</v>
      </c>
      <c r="K61" s="249">
        <f>'Own portfolio'!K61+'Managed portfolio'!K61</f>
        <v>175</v>
      </c>
      <c r="L61" s="249">
        <f>'Own portfolio'!L61+'Managed portfolio'!L61</f>
        <v>325</v>
      </c>
      <c r="M61" s="249">
        <f>'Own portfolio'!M61+'Managed portfolio'!M61</f>
        <v>260</v>
      </c>
      <c r="N61" s="249">
        <f>'Own portfolio'!N61+'Managed portfolio'!N61</f>
        <v>85</v>
      </c>
      <c r="O61" s="249">
        <f>'Own portfolio'!O61+'Managed portfolio'!O61</f>
        <v>83</v>
      </c>
      <c r="P61" s="249">
        <f>'Own portfolio'!P61+'Managed portfolio'!P61</f>
        <v>130</v>
      </c>
      <c r="Q61" s="249">
        <f>'Own portfolio'!Q61+'Managed portfolio'!Q61</f>
        <v>312</v>
      </c>
      <c r="R61" s="249">
        <f>'Own portfolio'!R61+'Managed portfolio'!R61</f>
        <v>175</v>
      </c>
      <c r="S61" s="249">
        <f>'Own portfolio'!S61+'Managed portfolio'!S61</f>
        <v>973</v>
      </c>
      <c r="T61" s="249">
        <f>'Own portfolio'!T61+'Managed portfolio'!T61</f>
        <v>424</v>
      </c>
      <c r="U61" s="249">
        <f>'Own portfolio'!U61+'Managed portfolio'!U61</f>
        <v>396</v>
      </c>
      <c r="V61" s="249">
        <f>'Own portfolio'!V61+'Managed portfolio'!V61</f>
        <v>729</v>
      </c>
      <c r="W61" s="249">
        <f>'Own portfolio'!W61+'Managed portfolio'!W61</f>
        <v>773</v>
      </c>
      <c r="X61" s="249">
        <f>'Own portfolio'!X61+'Managed portfolio'!X61</f>
        <v>1346</v>
      </c>
      <c r="Y61" s="249">
        <f>'Own portfolio'!Y61+'Managed portfolio'!Y61</f>
        <v>26</v>
      </c>
    </row>
    <row r="62" spans="1:25" s="122" customFormat="1" ht="15.75">
      <c r="A62" s="59">
        <v>7.4</v>
      </c>
      <c r="B62" s="106" t="s">
        <v>47</v>
      </c>
      <c r="C62" s="197">
        <f>SUM(D62:Y62)</f>
        <v>12785</v>
      </c>
      <c r="D62" s="249">
        <f>'Own portfolio'!D62+'Managed portfolio'!D62</f>
        <v>331</v>
      </c>
      <c r="E62" s="249">
        <f>'Own portfolio'!E62+'Managed portfolio'!E62</f>
        <v>116</v>
      </c>
      <c r="F62" s="249">
        <f>'Own portfolio'!F62+'Managed portfolio'!F62</f>
        <v>16</v>
      </c>
      <c r="G62" s="249">
        <f>'Own portfolio'!G62+'Managed portfolio'!G62</f>
        <v>56</v>
      </c>
      <c r="H62" s="249">
        <f>'Own portfolio'!H62+'Managed portfolio'!H62</f>
        <v>1204</v>
      </c>
      <c r="I62" s="249">
        <f>'Own portfolio'!I62+'Managed portfolio'!I62</f>
        <v>6</v>
      </c>
      <c r="J62" s="249">
        <f>'Own portfolio'!J62+'Managed portfolio'!J62</f>
        <v>936</v>
      </c>
      <c r="K62" s="249">
        <f>'Own portfolio'!K62+'Managed portfolio'!K62</f>
        <v>776</v>
      </c>
      <c r="L62" s="249">
        <f>'Own portfolio'!L62+'Managed portfolio'!L62</f>
        <v>866</v>
      </c>
      <c r="M62" s="249">
        <f>'Own portfolio'!M62+'Managed portfolio'!M62</f>
        <v>754</v>
      </c>
      <c r="N62" s="249">
        <f>'Own portfolio'!N62+'Managed portfolio'!N62</f>
        <v>119</v>
      </c>
      <c r="O62" s="249">
        <f>'Own portfolio'!O62+'Managed portfolio'!O62</f>
        <v>599</v>
      </c>
      <c r="P62" s="249">
        <f>'Own portfolio'!P62+'Managed portfolio'!P62</f>
        <v>1184</v>
      </c>
      <c r="Q62" s="249">
        <f>'Own portfolio'!Q62+'Managed portfolio'!Q62</f>
        <v>1069</v>
      </c>
      <c r="R62" s="249">
        <f>'Own portfolio'!R62+'Managed portfolio'!R62</f>
        <v>1718</v>
      </c>
      <c r="S62" s="249">
        <f>'Own portfolio'!S62+'Managed portfolio'!S62</f>
        <v>642</v>
      </c>
      <c r="T62" s="249">
        <f>'Own portfolio'!T62+'Managed portfolio'!T62</f>
        <v>732</v>
      </c>
      <c r="U62" s="249">
        <f>'Own portfolio'!U62+'Managed portfolio'!U62</f>
        <v>227</v>
      </c>
      <c r="V62" s="249">
        <f>'Own portfolio'!V62+'Managed portfolio'!V62</f>
        <v>252</v>
      </c>
      <c r="W62" s="249">
        <f>'Own portfolio'!W62+'Managed portfolio'!W62</f>
        <v>809</v>
      </c>
      <c r="X62" s="249">
        <f>'Own portfolio'!X62+'Managed portfolio'!X62</f>
        <v>356</v>
      </c>
      <c r="Y62" s="249">
        <f>'Own portfolio'!Y62+'Managed portfolio'!Y62</f>
        <v>17</v>
      </c>
    </row>
    <row r="63" spans="1:25" s="122" customFormat="1" ht="15.75">
      <c r="A63" s="59">
        <v>7.5</v>
      </c>
      <c r="B63" s="106" t="s">
        <v>132</v>
      </c>
      <c r="C63" s="197">
        <f>SUM(E63:Y63)</f>
        <v>23785</v>
      </c>
      <c r="D63" s="249">
        <f>'Own portfolio'!D63+'Managed portfolio'!D63</f>
        <v>482</v>
      </c>
      <c r="E63" s="249">
        <f>'Own portfolio'!E63+'Managed portfolio'!E63</f>
        <v>2083</v>
      </c>
      <c r="F63" s="249">
        <f>'Own portfolio'!F63+'Managed portfolio'!F63</f>
        <v>1236</v>
      </c>
      <c r="G63" s="249">
        <f>'Own portfolio'!G63+'Managed portfolio'!G63</f>
        <v>2075</v>
      </c>
      <c r="H63" s="249">
        <f>'Own portfolio'!H63+'Managed portfolio'!H63</f>
        <v>1294</v>
      </c>
      <c r="I63" s="249">
        <f>'Own portfolio'!I63+'Managed portfolio'!I63</f>
        <v>187</v>
      </c>
      <c r="J63" s="249">
        <f>'Own portfolio'!J63+'Managed portfolio'!J63</f>
        <v>1141</v>
      </c>
      <c r="K63" s="249">
        <f>'Own portfolio'!K63+'Managed portfolio'!K63</f>
        <v>778</v>
      </c>
      <c r="L63" s="249">
        <f>'Own portfolio'!L63+'Managed portfolio'!L63</f>
        <v>1163</v>
      </c>
      <c r="M63" s="249">
        <f>'Own portfolio'!M63+'Managed portfolio'!M63</f>
        <v>1014</v>
      </c>
      <c r="N63" s="249">
        <f>'Own portfolio'!N63+'Managed portfolio'!N63</f>
        <v>204</v>
      </c>
      <c r="O63" s="249">
        <f>'Own portfolio'!O63+'Managed portfolio'!O63</f>
        <v>661</v>
      </c>
      <c r="P63" s="249">
        <f>'Own portfolio'!P63+'Managed portfolio'!P63</f>
        <v>1191</v>
      </c>
      <c r="Q63" s="249">
        <f>'Own portfolio'!Q63+'Managed portfolio'!Q63</f>
        <v>1335</v>
      </c>
      <c r="R63" s="249">
        <f>'Own portfolio'!R63+'Managed portfolio'!R63</f>
        <v>1734</v>
      </c>
      <c r="S63" s="249">
        <f>'Own portfolio'!S63+'Managed portfolio'!S63</f>
        <v>1615</v>
      </c>
      <c r="T63" s="249">
        <f>'Own portfolio'!T63+'Managed portfolio'!T63</f>
        <v>1156</v>
      </c>
      <c r="U63" s="249">
        <f>'Own portfolio'!U63+'Managed portfolio'!U63</f>
        <v>623</v>
      </c>
      <c r="V63" s="249">
        <f>'Own portfolio'!V63+'Managed portfolio'!V63</f>
        <v>981</v>
      </c>
      <c r="W63" s="249">
        <f>'Own portfolio'!W63+'Managed portfolio'!W63</f>
        <v>1569</v>
      </c>
      <c r="X63" s="249">
        <f>'Own portfolio'!X63+'Managed portfolio'!X63</f>
        <v>1702</v>
      </c>
      <c r="Y63" s="249">
        <f>'Own portfolio'!Y63+'Managed portfolio'!Y63</f>
        <v>43</v>
      </c>
    </row>
    <row r="64" spans="1:25" s="122" customFormat="1" ht="15.75">
      <c r="A64" s="59">
        <v>7.7</v>
      </c>
      <c r="B64" s="106" t="s">
        <v>133</v>
      </c>
      <c r="C64" s="197">
        <f aca="true" t="shared" si="18" ref="C64:C70">SUM(D64:Y64)</f>
        <v>652</v>
      </c>
      <c r="D64" s="249">
        <f>'Own portfolio'!D64+'Managed portfolio'!D64</f>
        <v>0</v>
      </c>
      <c r="E64" s="249">
        <f>'Own portfolio'!E64+'Managed portfolio'!E64</f>
        <v>59</v>
      </c>
      <c r="F64" s="249">
        <f>'Own portfolio'!F64+'Managed portfolio'!F64</f>
        <v>1</v>
      </c>
      <c r="G64" s="249">
        <f>'Own portfolio'!G64+'Managed portfolio'!G64</f>
        <v>4</v>
      </c>
      <c r="H64" s="249">
        <f>'Own portfolio'!H64+'Managed portfolio'!H64</f>
        <v>60</v>
      </c>
      <c r="I64" s="249">
        <f>'Own portfolio'!I64+'Managed portfolio'!I64</f>
        <v>0</v>
      </c>
      <c r="J64" s="249">
        <f>'Own portfolio'!J64+'Managed portfolio'!J64</f>
        <v>31</v>
      </c>
      <c r="K64" s="249">
        <f>'Own portfolio'!K64+'Managed portfolio'!K64</f>
        <v>172</v>
      </c>
      <c r="L64" s="249">
        <f>'Own portfolio'!L64+'Managed portfolio'!L64</f>
        <v>0</v>
      </c>
      <c r="M64" s="249">
        <f>'Own portfolio'!M64+'Managed portfolio'!M64</f>
        <v>0</v>
      </c>
      <c r="N64" s="249">
        <f>'Own portfolio'!N64+'Managed portfolio'!N64</f>
        <v>0</v>
      </c>
      <c r="O64" s="249">
        <f>'Own portfolio'!O64+'Managed portfolio'!O64</f>
        <v>21</v>
      </c>
      <c r="P64" s="249">
        <f>'Own portfolio'!P64+'Managed portfolio'!P64</f>
        <v>110</v>
      </c>
      <c r="Q64" s="249">
        <f>'Own portfolio'!Q64+'Managed portfolio'!Q64</f>
        <v>40</v>
      </c>
      <c r="R64" s="249">
        <f>'Own portfolio'!R64+'Managed portfolio'!R64</f>
        <v>141</v>
      </c>
      <c r="S64" s="249">
        <f>'Own portfolio'!S64+'Managed portfolio'!S64</f>
        <v>0</v>
      </c>
      <c r="T64" s="249">
        <f>'Own portfolio'!T64+'Managed portfolio'!T64</f>
        <v>0</v>
      </c>
      <c r="U64" s="249">
        <f>'Own portfolio'!U64+'Managed portfolio'!U64</f>
        <v>0</v>
      </c>
      <c r="V64" s="249">
        <f>'Own portfolio'!V64+'Managed portfolio'!V64</f>
        <v>0</v>
      </c>
      <c r="W64" s="249">
        <f>'Own portfolio'!W64+'Managed portfolio'!W64</f>
        <v>13</v>
      </c>
      <c r="X64" s="249">
        <f>'Own portfolio'!X64+'Managed portfolio'!X64</f>
        <v>0</v>
      </c>
      <c r="Y64" s="249">
        <f>'Own portfolio'!Y64+'Managed portfolio'!Y64</f>
        <v>0</v>
      </c>
    </row>
    <row r="65" spans="1:25" s="122" customFormat="1" ht="15.75">
      <c r="A65" s="59">
        <v>7.8</v>
      </c>
      <c r="B65" s="106" t="s">
        <v>134</v>
      </c>
      <c r="C65" s="197">
        <f t="shared" si="18"/>
        <v>83</v>
      </c>
      <c r="D65" s="249">
        <f>'Own portfolio'!D65+'Managed portfolio'!D65</f>
        <v>0</v>
      </c>
      <c r="E65" s="249">
        <f>'Own portfolio'!E65+'Managed portfolio'!E65</f>
        <v>13</v>
      </c>
      <c r="F65" s="249">
        <f>'Own portfolio'!F65+'Managed portfolio'!F65</f>
        <v>7</v>
      </c>
      <c r="G65" s="249">
        <f>'Own portfolio'!G65+'Managed portfolio'!G65</f>
        <v>0</v>
      </c>
      <c r="H65" s="249">
        <f>'Own portfolio'!H65+'Managed portfolio'!H65</f>
        <v>7</v>
      </c>
      <c r="I65" s="249">
        <f>'Own portfolio'!I65+'Managed portfolio'!I65</f>
        <v>0</v>
      </c>
      <c r="J65" s="249">
        <f>'Own portfolio'!J65+'Managed portfolio'!J65</f>
        <v>1</v>
      </c>
      <c r="K65" s="249">
        <f>'Own portfolio'!K65+'Managed portfolio'!K65</f>
        <v>1</v>
      </c>
      <c r="L65" s="249">
        <f>'Own portfolio'!L65+'Managed portfolio'!L65</f>
        <v>28</v>
      </c>
      <c r="M65" s="249">
        <f>'Own portfolio'!M65+'Managed portfolio'!M65</f>
        <v>0</v>
      </c>
      <c r="N65" s="249">
        <f>'Own portfolio'!N65+'Managed portfolio'!N65</f>
        <v>0</v>
      </c>
      <c r="O65" s="249">
        <f>'Own portfolio'!O65+'Managed portfolio'!O65</f>
        <v>0</v>
      </c>
      <c r="P65" s="249">
        <f>'Own portfolio'!P65+'Managed portfolio'!P65</f>
        <v>10</v>
      </c>
      <c r="Q65" s="249">
        <f>'Own portfolio'!Q65+'Managed portfolio'!Q65</f>
        <v>2</v>
      </c>
      <c r="R65" s="249">
        <f>'Own portfolio'!R65+'Managed portfolio'!R65</f>
        <v>14</v>
      </c>
      <c r="S65" s="249">
        <f>'Own portfolio'!S65+'Managed portfolio'!S65</f>
        <v>0</v>
      </c>
      <c r="T65" s="249">
        <f>'Own portfolio'!T65+'Managed portfolio'!T65</f>
        <v>0</v>
      </c>
      <c r="U65" s="249">
        <f>'Own portfolio'!U65+'Managed portfolio'!U65</f>
        <v>0</v>
      </c>
      <c r="V65" s="249">
        <f>'Own portfolio'!V65+'Managed portfolio'!V65</f>
        <v>0</v>
      </c>
      <c r="W65" s="249">
        <f>'Own portfolio'!W65+'Managed portfolio'!W65</f>
        <v>0</v>
      </c>
      <c r="X65" s="249">
        <f>'Own portfolio'!X65+'Managed portfolio'!X65</f>
        <v>0</v>
      </c>
      <c r="Y65" s="249">
        <f>'Own portfolio'!Y65+'Managed portfolio'!Y65</f>
        <v>0</v>
      </c>
    </row>
    <row r="66" spans="1:25" s="248" customFormat="1" ht="15.75">
      <c r="A66" s="214">
        <v>7.9</v>
      </c>
      <c r="B66" s="343" t="s">
        <v>153</v>
      </c>
      <c r="C66" s="293">
        <f t="shared" si="18"/>
        <v>11</v>
      </c>
      <c r="D66" s="249">
        <f>'Own portfolio'!D66+'Managed portfolio'!D66</f>
        <v>0</v>
      </c>
      <c r="E66" s="249">
        <f>'Own portfolio'!E66+'Managed portfolio'!E66</f>
        <v>0</v>
      </c>
      <c r="F66" s="249">
        <f>'Own portfolio'!F66+'Managed portfolio'!F66</f>
        <v>0</v>
      </c>
      <c r="G66" s="249">
        <f>'Own portfolio'!G66+'Managed portfolio'!G66</f>
        <v>0</v>
      </c>
      <c r="H66" s="249">
        <f>'Own portfolio'!H66+'Managed portfolio'!H66</f>
        <v>0</v>
      </c>
      <c r="I66" s="249">
        <f>'Own portfolio'!I66+'Managed portfolio'!I66</f>
        <v>0</v>
      </c>
      <c r="J66" s="249">
        <f>'Own portfolio'!J66+'Managed portfolio'!J66</f>
        <v>0</v>
      </c>
      <c r="K66" s="249">
        <f>'Own portfolio'!K66+'Managed portfolio'!K66</f>
        <v>0</v>
      </c>
      <c r="L66" s="249">
        <f>'Own portfolio'!L66+'Managed portfolio'!L66</f>
        <v>0</v>
      </c>
      <c r="M66" s="249">
        <f>'Own portfolio'!M66+'Managed portfolio'!M66</f>
        <v>0</v>
      </c>
      <c r="N66" s="249">
        <f>'Own portfolio'!N66+'Managed portfolio'!N66</f>
        <v>0</v>
      </c>
      <c r="O66" s="249">
        <f>'Own portfolio'!O66+'Managed portfolio'!O66</f>
        <v>0</v>
      </c>
      <c r="P66" s="249">
        <f>'Own portfolio'!P66+'Managed portfolio'!P66</f>
        <v>3</v>
      </c>
      <c r="Q66" s="249">
        <f>'Own portfolio'!Q66+'Managed portfolio'!Q66</f>
        <v>4</v>
      </c>
      <c r="R66" s="249">
        <f>'Own portfolio'!R66+'Managed portfolio'!R66</f>
        <v>4</v>
      </c>
      <c r="S66" s="249">
        <f>'Own portfolio'!S66+'Managed portfolio'!S66</f>
        <v>0</v>
      </c>
      <c r="T66" s="249">
        <f>'Own portfolio'!T66+'Managed portfolio'!T66</f>
        <v>0</v>
      </c>
      <c r="U66" s="249">
        <f>'Own portfolio'!U66+'Managed portfolio'!U66</f>
        <v>0</v>
      </c>
      <c r="V66" s="249">
        <f>'Own portfolio'!V66+'Managed portfolio'!V66</f>
        <v>0</v>
      </c>
      <c r="W66" s="249">
        <f>'Own portfolio'!W66+'Managed portfolio'!W66</f>
        <v>0</v>
      </c>
      <c r="X66" s="249">
        <f>'Own portfolio'!X66+'Managed portfolio'!X66</f>
        <v>0</v>
      </c>
      <c r="Y66" s="249">
        <f>'Own portfolio'!Y66+'Managed portfolio'!Y66</f>
        <v>0</v>
      </c>
    </row>
    <row r="67" spans="1:25" s="122" customFormat="1" ht="15.75">
      <c r="A67" s="59">
        <v>7.9</v>
      </c>
      <c r="B67" s="106" t="s">
        <v>130</v>
      </c>
      <c r="C67" s="197">
        <f t="shared" si="18"/>
        <v>273630755</v>
      </c>
      <c r="D67" s="249">
        <f>'Own portfolio'!D67+'Managed portfolio'!D67</f>
        <v>5709329</v>
      </c>
      <c r="E67" s="249">
        <f>'Own portfolio'!E67+'Managed portfolio'!E67</f>
        <v>24540388</v>
      </c>
      <c r="F67" s="249">
        <f>'Own portfolio'!F67+'Managed portfolio'!F67</f>
        <v>11427088</v>
      </c>
      <c r="G67" s="249">
        <f>'Own portfolio'!G67+'Managed portfolio'!G67</f>
        <v>19269149</v>
      </c>
      <c r="H67" s="249">
        <f>'Own portfolio'!H67+'Managed portfolio'!H67</f>
        <v>14997684</v>
      </c>
      <c r="I67" s="249">
        <f>'Own portfolio'!I67+'Managed portfolio'!I67</f>
        <v>1433865</v>
      </c>
      <c r="J67" s="249">
        <f>'Own portfolio'!J67+'Managed portfolio'!J67</f>
        <v>13964926</v>
      </c>
      <c r="K67" s="249">
        <f>'Own portfolio'!K67+'Managed portfolio'!K67</f>
        <v>9962753</v>
      </c>
      <c r="L67" s="249">
        <f>'Own portfolio'!L67+'Managed portfolio'!L67</f>
        <v>12303917</v>
      </c>
      <c r="M67" s="249">
        <f>'Own portfolio'!M67+'Managed portfolio'!M67</f>
        <v>13538681</v>
      </c>
      <c r="N67" s="249">
        <f>'Own portfolio'!N67+'Managed portfolio'!N67</f>
        <v>1011593</v>
      </c>
      <c r="O67" s="249">
        <f>'Own portfolio'!O67+'Managed portfolio'!O67</f>
        <v>8000654</v>
      </c>
      <c r="P67" s="249">
        <f>'Own portfolio'!P67+'Managed portfolio'!P67</f>
        <v>15338449</v>
      </c>
      <c r="Q67" s="249">
        <f>'Own portfolio'!Q67+'Managed portfolio'!Q67</f>
        <v>18366563</v>
      </c>
      <c r="R67" s="249">
        <f>'Own portfolio'!R67+'Managed portfolio'!R67</f>
        <v>25212231</v>
      </c>
      <c r="S67" s="249">
        <f>'Own portfolio'!S67+'Managed portfolio'!S67</f>
        <v>16494441</v>
      </c>
      <c r="T67" s="249">
        <f>'Own portfolio'!T67+'Managed portfolio'!T67</f>
        <v>10474502</v>
      </c>
      <c r="U67" s="249">
        <f>'Own portfolio'!U67+'Managed portfolio'!U67</f>
        <v>5760130</v>
      </c>
      <c r="V67" s="249">
        <f>'Own portfolio'!V67+'Managed portfolio'!V67</f>
        <v>10893915</v>
      </c>
      <c r="W67" s="249">
        <f>'Own portfolio'!W67+'Managed portfolio'!W67</f>
        <v>19304950</v>
      </c>
      <c r="X67" s="249">
        <f>'Own portfolio'!X67+'Managed portfolio'!X67</f>
        <v>14805547</v>
      </c>
      <c r="Y67" s="249">
        <f>'Own portfolio'!Y67+'Managed portfolio'!Y67</f>
        <v>820000</v>
      </c>
    </row>
    <row r="68" spans="1:25" s="122" customFormat="1" ht="15.75">
      <c r="A68" s="59">
        <v>7.11</v>
      </c>
      <c r="B68" s="106" t="s">
        <v>131</v>
      </c>
      <c r="C68" s="197">
        <f t="shared" si="18"/>
        <v>8591388</v>
      </c>
      <c r="D68" s="249">
        <f>'Own portfolio'!D68+'Managed portfolio'!D68</f>
        <v>0</v>
      </c>
      <c r="E68" s="249">
        <f>'Own portfolio'!E68+'Managed portfolio'!E68</f>
        <v>1173043</v>
      </c>
      <c r="F68" s="249">
        <f>'Own portfolio'!F68+'Managed portfolio'!F68</f>
        <v>5150</v>
      </c>
      <c r="G68" s="249">
        <f>'Own portfolio'!G68+'Managed portfolio'!G68</f>
        <v>60000</v>
      </c>
      <c r="H68" s="249">
        <f>'Own portfolio'!H68+'Managed portfolio'!H68</f>
        <v>782167</v>
      </c>
      <c r="I68" s="249">
        <f>'Own portfolio'!I68+'Managed portfolio'!I68</f>
        <v>0</v>
      </c>
      <c r="J68" s="249">
        <f>'Own portfolio'!J68+'Managed portfolio'!J68</f>
        <v>392616</v>
      </c>
      <c r="K68" s="249">
        <f>'Own portfolio'!K68+'Managed portfolio'!K68</f>
        <v>1738017</v>
      </c>
      <c r="L68" s="249">
        <f>'Own portfolio'!L68+'Managed portfolio'!L68</f>
        <v>0</v>
      </c>
      <c r="M68" s="249">
        <f>'Own portfolio'!M68+'Managed portfolio'!M68</f>
        <v>0</v>
      </c>
      <c r="N68" s="249">
        <f>'Own portfolio'!N68+'Managed portfolio'!N68</f>
        <v>0</v>
      </c>
      <c r="O68" s="249">
        <f>'Own portfolio'!O68+'Managed portfolio'!O68</f>
        <v>261318</v>
      </c>
      <c r="P68" s="249">
        <f>'Own portfolio'!P68+'Managed portfolio'!P68</f>
        <v>1253926</v>
      </c>
      <c r="Q68" s="249">
        <f>'Own portfolio'!Q68+'Managed portfolio'!Q68</f>
        <v>451623</v>
      </c>
      <c r="R68" s="249">
        <f>'Own portfolio'!R68+'Managed portfolio'!R68</f>
        <v>2326528</v>
      </c>
      <c r="S68" s="249">
        <f>'Own portfolio'!S68+'Managed portfolio'!S68</f>
        <v>0</v>
      </c>
      <c r="T68" s="249">
        <f>'Own portfolio'!T68+'Managed portfolio'!T68</f>
        <v>0</v>
      </c>
      <c r="U68" s="249">
        <f>'Own portfolio'!U68+'Managed portfolio'!U68</f>
        <v>0</v>
      </c>
      <c r="V68" s="249">
        <f>'Own portfolio'!V68+'Managed portfolio'!V68</f>
        <v>0</v>
      </c>
      <c r="W68" s="249">
        <f>'Own portfolio'!W68+'Managed portfolio'!W68</f>
        <v>147000</v>
      </c>
      <c r="X68" s="249">
        <f>'Own portfolio'!X68+'Managed portfolio'!X68</f>
        <v>0</v>
      </c>
      <c r="Y68" s="249">
        <f>'Own portfolio'!Y68+'Managed portfolio'!Y68</f>
        <v>0</v>
      </c>
    </row>
    <row r="69" spans="1:25" s="122" customFormat="1" ht="15.75">
      <c r="A69" s="59">
        <v>7.12</v>
      </c>
      <c r="B69" s="106" t="s">
        <v>135</v>
      </c>
      <c r="C69" s="197">
        <f t="shared" si="18"/>
        <v>927833</v>
      </c>
      <c r="D69" s="249">
        <f>'Own portfolio'!D69+'Managed portfolio'!D69</f>
        <v>0</v>
      </c>
      <c r="E69" s="249">
        <f>'Own portfolio'!E69+'Managed portfolio'!E69</f>
        <v>111584</v>
      </c>
      <c r="F69" s="249">
        <f>'Own portfolio'!F69+'Managed portfolio'!F69</f>
        <v>93308</v>
      </c>
      <c r="G69" s="249">
        <f>'Own portfolio'!G69+'Managed portfolio'!G69</f>
        <v>0</v>
      </c>
      <c r="H69" s="249">
        <f>'Own portfolio'!H69+'Managed portfolio'!H69</f>
        <v>55485</v>
      </c>
      <c r="I69" s="249">
        <f>'Own portfolio'!I69+'Managed portfolio'!I69</f>
        <v>0</v>
      </c>
      <c r="J69" s="249">
        <f>'Own portfolio'!J69+'Managed portfolio'!J69</f>
        <v>9819</v>
      </c>
      <c r="K69" s="249">
        <f>'Own portfolio'!K69+'Managed portfolio'!K69</f>
        <v>22260</v>
      </c>
      <c r="L69" s="249">
        <f>'Own portfolio'!L69+'Managed portfolio'!L69</f>
        <v>315866</v>
      </c>
      <c r="M69" s="249">
        <f>'Own portfolio'!M69+'Managed portfolio'!M69</f>
        <v>0</v>
      </c>
      <c r="N69" s="249">
        <f>'Own portfolio'!N69+'Managed portfolio'!N69</f>
        <v>0</v>
      </c>
      <c r="O69" s="249">
        <f>'Own portfolio'!O69+'Managed portfolio'!O69</f>
        <v>0</v>
      </c>
      <c r="P69" s="249">
        <f>'Own portfolio'!P69+'Managed portfolio'!P69</f>
        <v>86555</v>
      </c>
      <c r="Q69" s="249">
        <f>'Own portfolio'!Q69+'Managed portfolio'!Q69</f>
        <v>38016</v>
      </c>
      <c r="R69" s="249">
        <f>'Own portfolio'!R69+'Managed portfolio'!R69</f>
        <v>194940</v>
      </c>
      <c r="S69" s="249">
        <f>'Own portfolio'!S69+'Managed portfolio'!S69</f>
        <v>0</v>
      </c>
      <c r="T69" s="249">
        <f>'Own portfolio'!T69+'Managed portfolio'!T69</f>
        <v>0</v>
      </c>
      <c r="U69" s="249">
        <f>'Own portfolio'!U69+'Managed portfolio'!U69</f>
        <v>0</v>
      </c>
      <c r="V69" s="249">
        <f>'Own portfolio'!V69+'Managed portfolio'!V69</f>
        <v>0</v>
      </c>
      <c r="W69" s="249">
        <f>'Own portfolio'!W69+'Managed portfolio'!W69</f>
        <v>0</v>
      </c>
      <c r="X69" s="249">
        <f>'Own portfolio'!X69+'Managed portfolio'!X69</f>
        <v>0</v>
      </c>
      <c r="Y69" s="249">
        <f>'Own portfolio'!Y69+'Managed portfolio'!Y69</f>
        <v>0</v>
      </c>
    </row>
    <row r="70" spans="1:25" s="248" customFormat="1" ht="15.75">
      <c r="A70" s="214">
        <v>7.13</v>
      </c>
      <c r="B70" s="343" t="s">
        <v>151</v>
      </c>
      <c r="C70" s="293">
        <f t="shared" si="18"/>
        <v>531833</v>
      </c>
      <c r="D70" s="249">
        <f>'Own portfolio'!D70+'Managed portfolio'!D70</f>
        <v>0</v>
      </c>
      <c r="E70" s="249">
        <f>'Own portfolio'!E70+'Managed portfolio'!E70</f>
        <v>0</v>
      </c>
      <c r="F70" s="249">
        <f>'Own portfolio'!F70+'Managed portfolio'!F70</f>
        <v>0</v>
      </c>
      <c r="G70" s="249">
        <f>'Own portfolio'!G70+'Managed portfolio'!G70</f>
        <v>0</v>
      </c>
      <c r="H70" s="249">
        <f>'Own portfolio'!H70+'Managed portfolio'!H70</f>
        <v>0</v>
      </c>
      <c r="I70" s="249">
        <f>'Own portfolio'!I70+'Managed portfolio'!I70</f>
        <v>0</v>
      </c>
      <c r="J70" s="249">
        <f>'Own portfolio'!J70+'Managed portfolio'!J70</f>
        <v>0</v>
      </c>
      <c r="K70" s="249">
        <f>'Own portfolio'!K70+'Managed portfolio'!K70</f>
        <v>0</v>
      </c>
      <c r="L70" s="249">
        <f>'Own portfolio'!L70+'Managed portfolio'!L70</f>
        <v>0</v>
      </c>
      <c r="M70" s="249">
        <f>'Own portfolio'!M70+'Managed portfolio'!M70</f>
        <v>0</v>
      </c>
      <c r="N70" s="249">
        <f>'Own portfolio'!N70+'Managed portfolio'!N70</f>
        <v>0</v>
      </c>
      <c r="O70" s="249">
        <f>'Own portfolio'!O70+'Managed portfolio'!O70</f>
        <v>0</v>
      </c>
      <c r="P70" s="249">
        <f>'Own portfolio'!P70+'Managed portfolio'!P70</f>
        <v>153796</v>
      </c>
      <c r="Q70" s="249">
        <f>'Own portfolio'!Q70+'Managed portfolio'!Q70</f>
        <v>182068</v>
      </c>
      <c r="R70" s="249">
        <f>'Own portfolio'!R70+'Managed portfolio'!R70</f>
        <v>195969</v>
      </c>
      <c r="S70" s="249">
        <f>'Own portfolio'!S70+'Managed portfolio'!S70</f>
        <v>0</v>
      </c>
      <c r="T70" s="249">
        <f>'Own portfolio'!T70+'Managed portfolio'!T70</f>
        <v>0</v>
      </c>
      <c r="U70" s="249">
        <f>'Own portfolio'!U70+'Managed portfolio'!U70</f>
        <v>0</v>
      </c>
      <c r="V70" s="249">
        <f>'Own portfolio'!V70+'Managed portfolio'!V70</f>
        <v>0</v>
      </c>
      <c r="W70" s="249">
        <f>'Own portfolio'!W70+'Managed portfolio'!W70</f>
        <v>0</v>
      </c>
      <c r="X70" s="249">
        <f>'Own portfolio'!X70+'Managed portfolio'!X70</f>
        <v>0</v>
      </c>
      <c r="Y70" s="249">
        <f>'Own portfolio'!Y70+'Managed portfolio'!Y70</f>
        <v>0</v>
      </c>
    </row>
  </sheetData>
  <sheetProtection/>
  <mergeCells count="8">
    <mergeCell ref="D2:R2"/>
    <mergeCell ref="S2:X2"/>
    <mergeCell ref="J3:L3"/>
    <mergeCell ref="O3:R3"/>
    <mergeCell ref="W3:X3"/>
    <mergeCell ref="M3:N3"/>
    <mergeCell ref="S3:T3"/>
    <mergeCell ref="E3:H3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50"/>
  <sheetViews>
    <sheetView view="pageBreakPreview" zoomScale="73" zoomScaleSheetLayoutView="73" zoomScalePageLayoutView="0" workbookViewId="0" topLeftCell="G1">
      <selection activeCell="A2" sqref="A2:U2"/>
    </sheetView>
  </sheetViews>
  <sheetFormatPr defaultColWidth="9.140625" defaultRowHeight="12.75"/>
  <cols>
    <col min="1" max="1" width="0.85546875" style="0" hidden="1" customWidth="1"/>
    <col min="2" max="2" width="2.421875" style="0" customWidth="1"/>
    <col min="7" max="7" width="3.57421875" style="0" customWidth="1"/>
    <col min="8" max="8" width="3.8515625" style="0" customWidth="1"/>
    <col min="9" max="9" width="8.7109375" style="0" customWidth="1"/>
    <col min="10" max="10" width="6.8515625" style="0" customWidth="1"/>
    <col min="11" max="11" width="14.00390625" style="0" customWidth="1"/>
    <col min="12" max="12" width="14.57421875" style="0" customWidth="1"/>
    <col min="13" max="13" width="0.5625" style="0" hidden="1" customWidth="1"/>
    <col min="14" max="14" width="14.8515625" style="0" customWidth="1"/>
    <col min="15" max="17" width="9.57421875" style="0" customWidth="1"/>
    <col min="18" max="19" width="16.140625" style="0" bestFit="1" customWidth="1"/>
    <col min="20" max="20" width="17.7109375" style="0" bestFit="1" customWidth="1"/>
    <col min="21" max="21" width="14.7109375" style="0" customWidth="1"/>
    <col min="22" max="28" width="12.421875" style="0" bestFit="1" customWidth="1"/>
  </cols>
  <sheetData>
    <row r="1" ht="3.75" customHeight="1"/>
    <row r="2" spans="1:21" ht="20.25">
      <c r="A2" s="441" t="s">
        <v>31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</row>
    <row r="3" spans="2:13" ht="16.5" customHeigh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customHeight="1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thickBot="1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1" ht="15.75" thickBot="1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43" t="s">
        <v>150</v>
      </c>
      <c r="S7" s="444"/>
      <c r="T7" s="444"/>
      <c r="U7" s="445"/>
    </row>
    <row r="8" spans="2:21" ht="24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35</v>
      </c>
      <c r="S8" s="6" t="s">
        <v>37</v>
      </c>
      <c r="T8" s="7" t="s">
        <v>34</v>
      </c>
      <c r="U8" s="6" t="s">
        <v>38</v>
      </c>
    </row>
    <row r="9" spans="2:21" ht="15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47"/>
      <c r="S9" s="148"/>
      <c r="T9" s="149"/>
      <c r="U9" s="150"/>
    </row>
    <row r="10" spans="2:21" ht="15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47"/>
      <c r="S10" s="148"/>
      <c r="T10" s="149"/>
      <c r="U10" s="150"/>
    </row>
    <row r="11" spans="2:21" ht="15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47"/>
      <c r="S11" s="148"/>
      <c r="T11" s="149"/>
      <c r="U11" s="150"/>
    </row>
    <row r="12" spans="2:21" ht="15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47">
        <v>42262</v>
      </c>
      <c r="S12" s="148">
        <v>18700</v>
      </c>
      <c r="T12" s="151">
        <v>169229654</v>
      </c>
      <c r="U12" s="150">
        <v>0.09</v>
      </c>
    </row>
    <row r="13" spans="2:21" ht="1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47">
        <v>42292</v>
      </c>
      <c r="S13" s="148">
        <v>19295</v>
      </c>
      <c r="T13" s="151">
        <v>172040297</v>
      </c>
      <c r="U13" s="150">
        <f>(T13-T12)/T12</f>
        <v>0.016608454449714823</v>
      </c>
    </row>
    <row r="14" spans="2:21" ht="1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47">
        <v>42323</v>
      </c>
      <c r="S14" s="152">
        <v>19438</v>
      </c>
      <c r="T14" s="149">
        <v>164423383</v>
      </c>
      <c r="U14" s="150">
        <f>(T14-T13)/T13</f>
        <v>-0.04427401098941372</v>
      </c>
    </row>
    <row r="15" spans="2:21" ht="1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47">
        <v>42353</v>
      </c>
      <c r="S15" s="153">
        <v>19612</v>
      </c>
      <c r="T15" s="149">
        <v>168024001</v>
      </c>
      <c r="U15" s="150">
        <f>(T15-T14)/T14</f>
        <v>0.0218984546741749</v>
      </c>
    </row>
    <row r="16" spans="2:21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47">
        <v>42384</v>
      </c>
      <c r="S16" s="153">
        <v>19953</v>
      </c>
      <c r="T16" s="149">
        <v>173896557</v>
      </c>
      <c r="U16" s="150">
        <f>(T16-T15)/T15</f>
        <v>0.03495069731139184</v>
      </c>
    </row>
    <row r="17" spans="2:21" ht="1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47">
        <v>42416</v>
      </c>
      <c r="S17" s="153">
        <v>21262</v>
      </c>
      <c r="T17" s="149">
        <v>194645171</v>
      </c>
      <c r="U17" s="150">
        <f>(T17-T16)/T16</f>
        <v>0.11931584131363797</v>
      </c>
    </row>
    <row r="18" spans="2:21" ht="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47">
        <v>42445</v>
      </c>
      <c r="S18" s="153">
        <v>21707</v>
      </c>
      <c r="T18" s="149">
        <v>208439304</v>
      </c>
      <c r="U18" s="150">
        <f aca="true" t="shared" si="0" ref="U18:U25">(T18-T17)/T17</f>
        <v>0.07086809772434581</v>
      </c>
    </row>
    <row r="19" spans="2:21" ht="15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47">
        <v>42476</v>
      </c>
      <c r="S19" s="154">
        <v>21415</v>
      </c>
      <c r="T19" s="155">
        <v>211265151</v>
      </c>
      <c r="U19" s="150">
        <f>(T19-T18)/T18</f>
        <v>0.013557169620946346</v>
      </c>
    </row>
    <row r="20" spans="2:21" ht="15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47">
        <v>42491</v>
      </c>
      <c r="S20" s="154">
        <v>21970</v>
      </c>
      <c r="T20" s="155">
        <v>216022361</v>
      </c>
      <c r="U20" s="150">
        <f t="shared" si="0"/>
        <v>0.022517722291074876</v>
      </c>
    </row>
    <row r="21" spans="2:21" ht="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47">
        <v>42537</v>
      </c>
      <c r="S21" s="153">
        <v>22748</v>
      </c>
      <c r="T21" s="149">
        <v>220020378</v>
      </c>
      <c r="U21" s="150">
        <f t="shared" si="0"/>
        <v>0.018507422016371722</v>
      </c>
    </row>
    <row r="22" spans="2:21" ht="15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47">
        <v>42567</v>
      </c>
      <c r="S22" s="153">
        <v>23694</v>
      </c>
      <c r="T22" s="149">
        <v>225853137</v>
      </c>
      <c r="U22" s="150">
        <f t="shared" si="0"/>
        <v>0.026510085352184968</v>
      </c>
    </row>
    <row r="23" spans="2:21" ht="15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47">
        <v>42598</v>
      </c>
      <c r="S23" s="153">
        <v>24391</v>
      </c>
      <c r="T23" s="149">
        <v>234200779.00000003</v>
      </c>
      <c r="U23" s="150">
        <f t="shared" si="0"/>
        <v>0.03696048729223553</v>
      </c>
    </row>
    <row r="24" spans="2:21" ht="1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47">
        <v>42629</v>
      </c>
      <c r="S24" s="153">
        <v>24420</v>
      </c>
      <c r="T24" s="149">
        <v>244166144.99999988</v>
      </c>
      <c r="U24" s="150">
        <f t="shared" si="0"/>
        <v>0.04255052456507777</v>
      </c>
    </row>
    <row r="25" spans="2:21" ht="15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47">
        <v>42659</v>
      </c>
      <c r="S25" s="153">
        <v>25032</v>
      </c>
      <c r="T25" s="149">
        <v>253673756</v>
      </c>
      <c r="U25" s="150">
        <f t="shared" si="0"/>
        <v>0.03893910435453746</v>
      </c>
    </row>
    <row r="26" spans="2:21" ht="15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47">
        <v>42690</v>
      </c>
      <c r="S26" s="153">
        <v>24658</v>
      </c>
      <c r="T26" s="149">
        <v>239405928</v>
      </c>
      <c r="U26" s="150">
        <f aca="true" t="shared" si="1" ref="U26:U34">(T26-T25)/T25</f>
        <v>-0.05624479341095103</v>
      </c>
    </row>
    <row r="27" spans="2:21" ht="15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47">
        <v>42720</v>
      </c>
      <c r="S27" s="153">
        <v>24909</v>
      </c>
      <c r="T27" s="149">
        <v>236289827</v>
      </c>
      <c r="U27" s="150">
        <f t="shared" si="1"/>
        <v>-0.013015972603652488</v>
      </c>
    </row>
    <row r="28" spans="2:21" ht="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47">
        <v>42751</v>
      </c>
      <c r="S28" s="153">
        <v>24576</v>
      </c>
      <c r="T28" s="149">
        <v>229311121</v>
      </c>
      <c r="U28" s="150">
        <f t="shared" si="1"/>
        <v>-0.029534517370483324</v>
      </c>
    </row>
    <row r="29" spans="2:21" ht="15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47">
        <v>42782</v>
      </c>
      <c r="S29" s="153">
        <v>23868</v>
      </c>
      <c r="T29" s="149">
        <v>230183097</v>
      </c>
      <c r="U29" s="215">
        <f t="shared" si="1"/>
        <v>0.0038025892342133725</v>
      </c>
    </row>
    <row r="30" spans="2:21" ht="15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47">
        <v>42810</v>
      </c>
      <c r="S30" s="153">
        <v>23855</v>
      </c>
      <c r="T30" s="149">
        <v>246592088</v>
      </c>
      <c r="U30" s="150">
        <f t="shared" si="1"/>
        <v>0.07128668965645206</v>
      </c>
    </row>
    <row r="31" spans="2:21" ht="15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47">
        <v>42841</v>
      </c>
      <c r="S31" s="153">
        <v>23860</v>
      </c>
      <c r="T31" s="149">
        <v>248230877</v>
      </c>
      <c r="U31" s="150">
        <f t="shared" si="1"/>
        <v>0.006645748504307243</v>
      </c>
    </row>
    <row r="32" spans="2:22" ht="15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47">
        <v>42871</v>
      </c>
      <c r="S32" s="153">
        <v>23740</v>
      </c>
      <c r="T32" s="149">
        <v>246218177</v>
      </c>
      <c r="U32" s="150">
        <f t="shared" si="1"/>
        <v>-0.008108177452879884</v>
      </c>
      <c r="V32" s="344"/>
    </row>
    <row r="33" spans="2:21" ht="15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47">
        <v>42903</v>
      </c>
      <c r="S33" s="153">
        <v>23781</v>
      </c>
      <c r="T33" s="149">
        <v>247779908</v>
      </c>
      <c r="U33" s="150">
        <f t="shared" si="1"/>
        <v>0.006342874514906347</v>
      </c>
    </row>
    <row r="34" spans="2:21" ht="15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47">
        <v>42933</v>
      </c>
      <c r="S34" s="153">
        <v>23741</v>
      </c>
      <c r="T34" s="149">
        <v>248199392</v>
      </c>
      <c r="U34" s="215">
        <f t="shared" si="1"/>
        <v>0.0016929701983745995</v>
      </c>
    </row>
    <row r="35" spans="2:21" ht="15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47">
        <v>42948</v>
      </c>
      <c r="S35" s="153">
        <v>23666</v>
      </c>
      <c r="T35" s="149">
        <v>254061140</v>
      </c>
      <c r="U35" s="345">
        <f aca="true" t="shared" si="2" ref="U35:U40">(T35-T34)/T35</f>
        <v>0.023072194354477035</v>
      </c>
    </row>
    <row r="36" spans="2:21" ht="15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47">
        <v>42979</v>
      </c>
      <c r="S36" s="153">
        <v>23543</v>
      </c>
      <c r="T36" s="149">
        <v>260793120</v>
      </c>
      <c r="U36" s="345">
        <f t="shared" si="2"/>
        <v>0.02581348771777415</v>
      </c>
    </row>
    <row r="37" spans="2:21" ht="15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47">
        <v>43009</v>
      </c>
      <c r="S37" s="153">
        <v>23278</v>
      </c>
      <c r="T37" s="149">
        <v>264071074</v>
      </c>
      <c r="U37" s="345">
        <f t="shared" si="2"/>
        <v>0.012413150559610326</v>
      </c>
    </row>
    <row r="38" spans="2:21" ht="15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47">
        <v>43040</v>
      </c>
      <c r="S38" s="153">
        <v>23950</v>
      </c>
      <c r="T38" s="149">
        <v>269071600</v>
      </c>
      <c r="U38" s="345">
        <f t="shared" si="2"/>
        <v>0.018584369364882804</v>
      </c>
    </row>
    <row r="39" spans="2:21" ht="15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5"/>
      <c r="O39" s="65"/>
      <c r="P39" s="65"/>
      <c r="Q39" s="65"/>
      <c r="R39" s="147">
        <v>43070</v>
      </c>
      <c r="S39" s="148">
        <v>24559</v>
      </c>
      <c r="T39" s="149">
        <v>277558350</v>
      </c>
      <c r="U39" s="345">
        <f t="shared" si="2"/>
        <v>0.03057645356372813</v>
      </c>
    </row>
    <row r="40" spans="2:21" ht="15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5"/>
      <c r="O40" s="65"/>
      <c r="P40" s="65"/>
      <c r="Q40" s="65"/>
      <c r="R40" s="147">
        <v>43101</v>
      </c>
      <c r="S40" s="148">
        <v>25013</v>
      </c>
      <c r="T40" s="149">
        <v>283681809</v>
      </c>
      <c r="U40" s="345">
        <f t="shared" si="2"/>
        <v>0.02158565972765635</v>
      </c>
    </row>
    <row r="41" spans="2:17" ht="12.75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65"/>
      <c r="O41" s="65"/>
      <c r="P41" s="65"/>
      <c r="Q41" s="65"/>
    </row>
    <row r="42" spans="2:18" ht="12.7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5"/>
      <c r="O42" s="65"/>
      <c r="P42" s="65"/>
      <c r="Q42" s="65"/>
      <c r="R42" s="65"/>
    </row>
    <row r="43" spans="2:17" ht="12.75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5"/>
      <c r="O43" s="65"/>
      <c r="P43" s="65"/>
      <c r="Q43" s="65"/>
    </row>
    <row r="44" spans="2:17" ht="12.75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5"/>
      <c r="O44" s="65"/>
      <c r="P44" s="65"/>
      <c r="Q44" s="65"/>
    </row>
    <row r="45" spans="2:17" ht="12.75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5"/>
      <c r="O45" s="65"/>
      <c r="P45" s="65"/>
      <c r="Q45" s="65"/>
    </row>
    <row r="46" spans="2:17" ht="12.75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5"/>
      <c r="O46" s="65"/>
      <c r="P46" s="65"/>
      <c r="Q46" s="65"/>
    </row>
    <row r="47" spans="2:13" ht="13.5" thickBot="1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61" t="s">
        <v>92</v>
      </c>
      <c r="T48" s="161" t="s">
        <v>37</v>
      </c>
      <c r="U48" s="161" t="s">
        <v>94</v>
      </c>
    </row>
    <row r="49" spans="2:21" ht="15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62" t="s">
        <v>33</v>
      </c>
      <c r="T49" s="163">
        <f>Prayas!C63</f>
        <v>24267</v>
      </c>
      <c r="U49" s="164">
        <f>T49/T$53</f>
        <v>0.9701755087354575</v>
      </c>
    </row>
    <row r="50" spans="2:21" ht="15.75" thickBot="1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65" t="s">
        <v>93</v>
      </c>
      <c r="T50" s="168">
        <f>Prayas!C64</f>
        <v>652</v>
      </c>
      <c r="U50" s="167">
        <f>T50/T$53</f>
        <v>0.026066445448366848</v>
      </c>
    </row>
    <row r="51" spans="2:21" ht="15.75" thickBot="1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74" t="s">
        <v>108</v>
      </c>
      <c r="T51" s="169">
        <f>Prayas!C65</f>
        <v>83</v>
      </c>
      <c r="U51" s="170">
        <f>T51/T$53</f>
        <v>0.0033182744972614243</v>
      </c>
    </row>
    <row r="52" spans="2:21" ht="15.75" thickBot="1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74" t="s">
        <v>154</v>
      </c>
      <c r="T52" s="168">
        <f>Prayas!C66</f>
        <v>11</v>
      </c>
      <c r="U52" s="167">
        <f>T52/T$53</f>
        <v>0.00043977131891416465</v>
      </c>
    </row>
    <row r="53" spans="2:21" ht="16.5" thickBo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71" t="s">
        <v>3</v>
      </c>
      <c r="T53" s="172">
        <f>SUM(T49:T52)</f>
        <v>25013</v>
      </c>
      <c r="U53" s="173"/>
    </row>
    <row r="54" spans="2:21" ht="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74" t="s">
        <v>96</v>
      </c>
      <c r="T54" s="163">
        <f>Prayas!C61</f>
        <v>12228</v>
      </c>
      <c r="U54" s="175">
        <f>T54/T56</f>
        <v>0.48886578978930956</v>
      </c>
    </row>
    <row r="55" spans="2:21" ht="15.75" thickBo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76" t="s">
        <v>97</v>
      </c>
      <c r="T55" s="163">
        <f>Prayas!C62</f>
        <v>12785</v>
      </c>
      <c r="U55" s="177">
        <f>T55/T56</f>
        <v>0.5111342102106904</v>
      </c>
    </row>
    <row r="56" spans="19:21" ht="16.5" thickBot="1">
      <c r="S56" s="178" t="s">
        <v>3</v>
      </c>
      <c r="T56" s="172">
        <f>SUM(T54:T55)</f>
        <v>25013</v>
      </c>
      <c r="U56" s="179"/>
    </row>
    <row r="57" ht="13.5" thickBot="1"/>
    <row r="58" spans="19:21" ht="32.25" thickBot="1">
      <c r="S58" s="180" t="s">
        <v>92</v>
      </c>
      <c r="T58" s="181" t="s">
        <v>34</v>
      </c>
      <c r="U58" s="182"/>
    </row>
    <row r="59" spans="19:21" ht="15">
      <c r="S59" s="183" t="s">
        <v>33</v>
      </c>
      <c r="T59" s="160">
        <f>Prayas!C67</f>
        <v>273630755</v>
      </c>
      <c r="U59" s="184">
        <f>T59/T$63</f>
        <v>0.9645692685215498</v>
      </c>
    </row>
    <row r="60" spans="19:21" ht="15">
      <c r="S60" s="165" t="s">
        <v>93</v>
      </c>
      <c r="T60" s="166">
        <f>Prayas!C68</f>
        <v>8591388</v>
      </c>
      <c r="U60" s="167">
        <f>T60/T$63</f>
        <v>0.030285297567317754</v>
      </c>
    </row>
    <row r="61" spans="19:21" ht="15">
      <c r="S61" s="165" t="s">
        <v>108</v>
      </c>
      <c r="T61" s="166">
        <f>Prayas!C69</f>
        <v>927833</v>
      </c>
      <c r="U61" s="167">
        <f>T61/T$63</f>
        <v>0.0032706820478573583</v>
      </c>
    </row>
    <row r="62" spans="19:21" ht="15">
      <c r="S62" s="165" t="s">
        <v>154</v>
      </c>
      <c r="T62" s="166">
        <f>Prayas!C70</f>
        <v>531833</v>
      </c>
      <c r="U62" s="167">
        <f>T62/T$63</f>
        <v>0.0018747518632750964</v>
      </c>
    </row>
    <row r="63" spans="19:21" ht="16.5" thickBot="1">
      <c r="S63" s="185" t="s">
        <v>3</v>
      </c>
      <c r="T63" s="186">
        <f>SUM(T59:T62)</f>
        <v>283681809</v>
      </c>
      <c r="U63" s="187"/>
    </row>
    <row r="64" spans="19:21" ht="15.75" thickBot="1">
      <c r="S64" s="188" t="s">
        <v>96</v>
      </c>
      <c r="T64" s="160">
        <f>Prayas!C59</f>
        <v>124532631</v>
      </c>
      <c r="U64" s="189">
        <f>T64/T66</f>
        <v>0.43898701661198164</v>
      </c>
    </row>
    <row r="65" spans="19:21" ht="15">
      <c r="S65" s="190" t="s">
        <v>97</v>
      </c>
      <c r="T65" s="160">
        <f>Prayas!C60</f>
        <v>159149178</v>
      </c>
      <c r="U65" s="191">
        <f>T65/T66</f>
        <v>0.5610129833880184</v>
      </c>
    </row>
    <row r="66" spans="19:21" ht="16.5" thickBot="1">
      <c r="S66" s="185" t="s">
        <v>3</v>
      </c>
      <c r="T66" s="186">
        <f>SUM(T64:T65)</f>
        <v>283681809</v>
      </c>
      <c r="U66" s="187"/>
    </row>
    <row r="67" ht="13.5" thickBot="1"/>
    <row r="68" spans="19:21" ht="16.5" thickBot="1">
      <c r="S68" s="159" t="s">
        <v>125</v>
      </c>
      <c r="T68" s="159" t="s">
        <v>126</v>
      </c>
      <c r="U68" s="159" t="s">
        <v>127</v>
      </c>
    </row>
    <row r="69" spans="19:21" ht="15.75" thickBot="1">
      <c r="S69" s="160" t="s">
        <v>142</v>
      </c>
      <c r="T69" s="346">
        <v>482</v>
      </c>
      <c r="U69" s="346">
        <v>5709329</v>
      </c>
    </row>
    <row r="70" spans="19:21" ht="15.75" thickBot="1">
      <c r="S70" s="160" t="s">
        <v>138</v>
      </c>
      <c r="T70" s="346">
        <v>2155</v>
      </c>
      <c r="U70" s="346">
        <v>25825015</v>
      </c>
    </row>
    <row r="71" spans="19:21" ht="15.75" thickBot="1">
      <c r="S71" s="160" t="s">
        <v>100</v>
      </c>
      <c r="T71" s="346">
        <v>1244</v>
      </c>
      <c r="U71" s="346">
        <v>11525546</v>
      </c>
    </row>
    <row r="72" spans="19:21" ht="15.75" thickBot="1">
      <c r="S72" s="160" t="s">
        <v>105</v>
      </c>
      <c r="T72" s="346">
        <v>2079</v>
      </c>
      <c r="U72" s="346">
        <v>19329149</v>
      </c>
    </row>
    <row r="73" spans="19:21" ht="15.75" thickBot="1">
      <c r="S73" s="160" t="s">
        <v>139</v>
      </c>
      <c r="T73" s="346">
        <v>1361</v>
      </c>
      <c r="U73" s="346">
        <v>15835336</v>
      </c>
    </row>
    <row r="74" spans="19:21" ht="15.75" thickBot="1">
      <c r="S74" s="160" t="s">
        <v>98</v>
      </c>
      <c r="T74" s="346">
        <v>0</v>
      </c>
      <c r="U74" s="346">
        <v>0</v>
      </c>
    </row>
    <row r="75" spans="19:21" ht="15.75" thickBot="1">
      <c r="S75" s="160" t="s">
        <v>99</v>
      </c>
      <c r="T75" s="346">
        <v>187</v>
      </c>
      <c r="U75" s="346">
        <v>1433865</v>
      </c>
    </row>
    <row r="76" spans="19:21" ht="15.75" thickBot="1">
      <c r="S76" s="160" t="s">
        <v>79</v>
      </c>
      <c r="T76" s="346">
        <v>1173</v>
      </c>
      <c r="U76" s="346">
        <v>14367361</v>
      </c>
    </row>
    <row r="77" spans="19:21" ht="15.75" thickBot="1">
      <c r="S77" s="160" t="s">
        <v>80</v>
      </c>
      <c r="T77" s="346">
        <v>951</v>
      </c>
      <c r="U77" s="346">
        <v>11723030</v>
      </c>
    </row>
    <row r="78" spans="19:21" ht="15.75" thickBot="1">
      <c r="S78" s="160" t="s">
        <v>119</v>
      </c>
      <c r="T78" s="346">
        <v>1191</v>
      </c>
      <c r="U78" s="346">
        <v>12619783</v>
      </c>
    </row>
    <row r="79" spans="19:21" ht="15.75" thickBot="1">
      <c r="S79" s="160" t="s">
        <v>101</v>
      </c>
      <c r="T79" s="346">
        <v>1014</v>
      </c>
      <c r="U79" s="346">
        <v>13538681</v>
      </c>
    </row>
    <row r="80" spans="19:21" ht="15.75" thickBot="1">
      <c r="S80" s="160" t="s">
        <v>128</v>
      </c>
      <c r="T80" s="346">
        <v>204</v>
      </c>
      <c r="U80" s="346">
        <v>1011593</v>
      </c>
    </row>
    <row r="81" spans="19:21" ht="15.75" thickBot="1">
      <c r="S81" s="160" t="s">
        <v>118</v>
      </c>
      <c r="T81" s="346">
        <v>682</v>
      </c>
      <c r="U81" s="346">
        <v>8261972</v>
      </c>
    </row>
    <row r="82" spans="19:21" ht="15.75" thickBot="1">
      <c r="S82" s="160" t="s">
        <v>115</v>
      </c>
      <c r="T82" s="346">
        <v>1314</v>
      </c>
      <c r="U82" s="346">
        <v>16832726</v>
      </c>
    </row>
    <row r="83" spans="19:21" ht="15.75" thickBot="1">
      <c r="S83" s="160" t="s">
        <v>82</v>
      </c>
      <c r="T83" s="346">
        <v>1381</v>
      </c>
      <c r="U83" s="346">
        <v>19038270</v>
      </c>
    </row>
    <row r="84" spans="19:21" ht="15.75" thickBot="1">
      <c r="S84" s="160" t="s">
        <v>117</v>
      </c>
      <c r="T84" s="346">
        <v>1893</v>
      </c>
      <c r="U84" s="346">
        <v>27929668</v>
      </c>
    </row>
    <row r="85" spans="19:21" ht="15.75" thickBot="1">
      <c r="S85" s="160" t="s">
        <v>121</v>
      </c>
      <c r="T85" s="346">
        <v>1615</v>
      </c>
      <c r="U85" s="346">
        <v>16494441</v>
      </c>
    </row>
    <row r="86" spans="19:21" ht="15.75" thickBot="1">
      <c r="S86" s="160" t="s">
        <v>114</v>
      </c>
      <c r="T86" s="346">
        <v>1156</v>
      </c>
      <c r="U86" s="346">
        <v>10474502</v>
      </c>
    </row>
    <row r="87" spans="19:21" ht="15.75" thickBot="1">
      <c r="S87" s="160" t="s">
        <v>120</v>
      </c>
      <c r="T87" s="346">
        <v>623</v>
      </c>
      <c r="U87" s="346">
        <v>5760130</v>
      </c>
    </row>
    <row r="88" spans="19:21" ht="15.75" thickBot="1">
      <c r="S88" s="160" t="s">
        <v>103</v>
      </c>
      <c r="T88" s="346">
        <v>981</v>
      </c>
      <c r="U88" s="346">
        <v>10893915</v>
      </c>
    </row>
    <row r="89" spans="19:21" ht="15.75" thickBot="1">
      <c r="S89" s="160" t="s">
        <v>89</v>
      </c>
      <c r="T89" s="346">
        <v>1582</v>
      </c>
      <c r="U89" s="346">
        <v>19451950</v>
      </c>
    </row>
    <row r="90" spans="19:21" ht="15.75" thickBot="1">
      <c r="S90" s="160" t="s">
        <v>137</v>
      </c>
      <c r="T90" s="346">
        <v>1702</v>
      </c>
      <c r="U90" s="346">
        <v>14805547</v>
      </c>
    </row>
    <row r="91" spans="19:21" ht="15">
      <c r="S91" s="160" t="s">
        <v>161</v>
      </c>
      <c r="T91" s="346">
        <v>43</v>
      </c>
      <c r="U91" s="346">
        <v>820000</v>
      </c>
    </row>
    <row r="94" spans="3:28" ht="15">
      <c r="C94" s="136"/>
      <c r="R94" s="158" t="s">
        <v>35</v>
      </c>
      <c r="S94" s="157">
        <v>42841</v>
      </c>
      <c r="T94" s="157">
        <v>42871</v>
      </c>
      <c r="U94" s="157">
        <v>42902</v>
      </c>
      <c r="V94" s="157">
        <v>42932</v>
      </c>
      <c r="W94" s="157">
        <v>42963</v>
      </c>
      <c r="X94" s="157">
        <v>42979</v>
      </c>
      <c r="Y94" s="157">
        <v>43009</v>
      </c>
      <c r="Z94" s="157">
        <v>43041</v>
      </c>
      <c r="AA94" s="157">
        <v>43072</v>
      </c>
      <c r="AB94" s="157">
        <v>43101</v>
      </c>
    </row>
    <row r="95" spans="3:28" ht="15">
      <c r="C95" s="136"/>
      <c r="R95" s="153" t="s">
        <v>142</v>
      </c>
      <c r="S95" s="153">
        <v>780</v>
      </c>
      <c r="T95" s="153">
        <v>752</v>
      </c>
      <c r="U95" s="153">
        <v>681</v>
      </c>
      <c r="V95" s="153">
        <v>603</v>
      </c>
      <c r="W95" s="153">
        <v>568</v>
      </c>
      <c r="X95" s="153">
        <v>495</v>
      </c>
      <c r="Y95" s="153">
        <v>448</v>
      </c>
      <c r="Z95" s="153">
        <v>473</v>
      </c>
      <c r="AA95" s="153">
        <v>480</v>
      </c>
      <c r="AB95" s="153">
        <v>482</v>
      </c>
    </row>
    <row r="96" spans="3:28" ht="15">
      <c r="C96" s="136"/>
      <c r="R96" s="153" t="s">
        <v>138</v>
      </c>
      <c r="S96" s="153">
        <v>1856</v>
      </c>
      <c r="T96" s="153">
        <v>1802</v>
      </c>
      <c r="U96" s="153">
        <v>1855</v>
      </c>
      <c r="V96" s="153">
        <v>1974</v>
      </c>
      <c r="W96" s="153">
        <v>1979</v>
      </c>
      <c r="X96" s="153">
        <v>2003</v>
      </c>
      <c r="Y96" s="153">
        <v>1991</v>
      </c>
      <c r="Z96" s="153">
        <v>2051</v>
      </c>
      <c r="AA96" s="153">
        <v>2097</v>
      </c>
      <c r="AB96" s="153">
        <v>2155</v>
      </c>
    </row>
    <row r="97" spans="18:28" ht="15">
      <c r="R97" s="153" t="s">
        <v>100</v>
      </c>
      <c r="S97" s="153">
        <v>1196</v>
      </c>
      <c r="T97" s="153">
        <v>1167</v>
      </c>
      <c r="U97" s="153">
        <v>1199</v>
      </c>
      <c r="V97" s="153">
        <v>1133</v>
      </c>
      <c r="W97" s="153">
        <v>1207</v>
      </c>
      <c r="X97" s="153">
        <v>1211</v>
      </c>
      <c r="Y97" s="153">
        <v>1203</v>
      </c>
      <c r="Z97" s="153">
        <v>1226</v>
      </c>
      <c r="AA97" s="153">
        <v>1249</v>
      </c>
      <c r="AB97" s="153">
        <v>1244</v>
      </c>
    </row>
    <row r="98" spans="18:28" ht="15">
      <c r="R98" s="153" t="s">
        <v>105</v>
      </c>
      <c r="S98" s="153">
        <v>1613</v>
      </c>
      <c r="T98" s="153">
        <v>1686</v>
      </c>
      <c r="U98" s="153">
        <v>1732</v>
      </c>
      <c r="V98" s="153">
        <v>1791</v>
      </c>
      <c r="W98" s="153">
        <v>1906</v>
      </c>
      <c r="X98" s="153">
        <v>1949</v>
      </c>
      <c r="Y98" s="153">
        <v>1908</v>
      </c>
      <c r="Z98" s="153">
        <v>2017</v>
      </c>
      <c r="AA98" s="153">
        <v>2037</v>
      </c>
      <c r="AB98" s="153">
        <v>2079</v>
      </c>
    </row>
    <row r="99" spans="18:28" ht="15">
      <c r="R99" s="153" t="s">
        <v>139</v>
      </c>
      <c r="S99" s="153">
        <v>1191</v>
      </c>
      <c r="T99" s="153">
        <v>1159</v>
      </c>
      <c r="U99" s="153">
        <v>1209</v>
      </c>
      <c r="V99" s="153">
        <v>1251</v>
      </c>
      <c r="W99" s="153">
        <v>1256</v>
      </c>
      <c r="X99" s="153">
        <v>1282</v>
      </c>
      <c r="Y99" s="153">
        <v>1260</v>
      </c>
      <c r="Z99" s="153">
        <v>1291</v>
      </c>
      <c r="AA99" s="153">
        <v>1358</v>
      </c>
      <c r="AB99" s="153">
        <v>1361</v>
      </c>
    </row>
    <row r="100" spans="18:28" ht="15">
      <c r="R100" s="153" t="s">
        <v>98</v>
      </c>
      <c r="S100" s="153">
        <v>19</v>
      </c>
      <c r="T100" s="153">
        <v>18</v>
      </c>
      <c r="U100" s="153">
        <v>0</v>
      </c>
      <c r="V100" s="153">
        <v>0</v>
      </c>
      <c r="W100" s="153">
        <v>0</v>
      </c>
      <c r="X100" s="153">
        <v>0</v>
      </c>
      <c r="Y100" s="153">
        <v>0</v>
      </c>
      <c r="Z100" s="153">
        <v>0</v>
      </c>
      <c r="AA100" s="153">
        <v>0</v>
      </c>
      <c r="AB100" s="153">
        <v>0</v>
      </c>
    </row>
    <row r="101" spans="18:28" ht="15">
      <c r="R101" s="153" t="s">
        <v>99</v>
      </c>
      <c r="S101" s="153">
        <v>497</v>
      </c>
      <c r="T101" s="153">
        <v>491</v>
      </c>
      <c r="U101" s="153">
        <v>480</v>
      </c>
      <c r="V101" s="153">
        <v>433</v>
      </c>
      <c r="W101" s="153">
        <v>387</v>
      </c>
      <c r="X101" s="153">
        <v>302</v>
      </c>
      <c r="Y101" s="153">
        <v>261</v>
      </c>
      <c r="Z101" s="153">
        <v>218</v>
      </c>
      <c r="AA101" s="153">
        <v>204</v>
      </c>
      <c r="AB101" s="153">
        <v>187</v>
      </c>
    </row>
    <row r="102" spans="18:28" ht="15">
      <c r="R102" s="153" t="s">
        <v>79</v>
      </c>
      <c r="S102" s="153">
        <v>1197</v>
      </c>
      <c r="T102" s="153">
        <v>1167</v>
      </c>
      <c r="U102" s="153">
        <v>1199</v>
      </c>
      <c r="V102" s="153">
        <v>1138</v>
      </c>
      <c r="W102" s="153">
        <v>1143</v>
      </c>
      <c r="X102" s="153">
        <v>1118</v>
      </c>
      <c r="Y102" s="153">
        <v>1008</v>
      </c>
      <c r="Z102" s="153">
        <v>1054</v>
      </c>
      <c r="AA102" s="153">
        <v>1135</v>
      </c>
      <c r="AB102" s="153">
        <v>1173</v>
      </c>
    </row>
    <row r="103" spans="18:28" ht="15">
      <c r="R103" s="153" t="s">
        <v>80</v>
      </c>
      <c r="S103" s="153">
        <v>711</v>
      </c>
      <c r="T103" s="153">
        <v>707</v>
      </c>
      <c r="U103" s="153">
        <v>691</v>
      </c>
      <c r="V103" s="153">
        <v>687</v>
      </c>
      <c r="W103" s="153">
        <v>704</v>
      </c>
      <c r="X103" s="153">
        <v>730</v>
      </c>
      <c r="Y103" s="153">
        <v>627</v>
      </c>
      <c r="Z103" s="153">
        <v>795</v>
      </c>
      <c r="AA103" s="153">
        <v>880</v>
      </c>
      <c r="AB103" s="153">
        <v>951</v>
      </c>
    </row>
    <row r="104" spans="18:28" ht="15">
      <c r="R104" s="153" t="s">
        <v>119</v>
      </c>
      <c r="S104" s="153">
        <v>1600</v>
      </c>
      <c r="T104" s="153">
        <v>1555</v>
      </c>
      <c r="U104" s="153">
        <v>1501</v>
      </c>
      <c r="V104" s="153">
        <v>1457</v>
      </c>
      <c r="W104" s="153">
        <v>1353</v>
      </c>
      <c r="X104" s="153">
        <v>1256</v>
      </c>
      <c r="Y104" s="153">
        <v>1251</v>
      </c>
      <c r="Z104" s="153">
        <v>1253</v>
      </c>
      <c r="AA104" s="153">
        <v>1278</v>
      </c>
      <c r="AB104" s="153">
        <v>1191</v>
      </c>
    </row>
    <row r="105" spans="18:28" ht="15">
      <c r="R105" s="153" t="s">
        <v>101</v>
      </c>
      <c r="S105" s="153">
        <v>1442</v>
      </c>
      <c r="T105" s="153">
        <v>1465</v>
      </c>
      <c r="U105" s="153">
        <v>1438</v>
      </c>
      <c r="V105" s="153">
        <v>1268</v>
      </c>
      <c r="W105" s="153">
        <v>1087</v>
      </c>
      <c r="X105" s="153">
        <v>1147</v>
      </c>
      <c r="Y105" s="153">
        <v>1125</v>
      </c>
      <c r="Z105" s="153">
        <v>1085</v>
      </c>
      <c r="AA105" s="153">
        <v>1080</v>
      </c>
      <c r="AB105" s="153">
        <v>1014</v>
      </c>
    </row>
    <row r="106" spans="18:28" ht="15">
      <c r="R106" s="153" t="s">
        <v>128</v>
      </c>
      <c r="S106" s="153">
        <v>441</v>
      </c>
      <c r="T106" s="153">
        <v>493</v>
      </c>
      <c r="U106" s="153">
        <v>490</v>
      </c>
      <c r="V106" s="153">
        <v>483</v>
      </c>
      <c r="W106" s="153">
        <v>468</v>
      </c>
      <c r="X106" s="153">
        <v>433</v>
      </c>
      <c r="Y106" s="153">
        <v>364</v>
      </c>
      <c r="Z106" s="153">
        <v>281</v>
      </c>
      <c r="AA106" s="153">
        <v>224</v>
      </c>
      <c r="AB106" s="153">
        <v>204</v>
      </c>
    </row>
    <row r="107" spans="18:28" ht="15">
      <c r="R107" s="153" t="s">
        <v>118</v>
      </c>
      <c r="S107" s="153">
        <v>660</v>
      </c>
      <c r="T107" s="153">
        <v>652</v>
      </c>
      <c r="U107" s="153">
        <v>617</v>
      </c>
      <c r="V107" s="153">
        <v>627</v>
      </c>
      <c r="W107" s="153">
        <v>648</v>
      </c>
      <c r="X107" s="153">
        <v>651</v>
      </c>
      <c r="Y107" s="153">
        <v>653</v>
      </c>
      <c r="Z107" s="153">
        <v>672</v>
      </c>
      <c r="AA107" s="153">
        <v>675</v>
      </c>
      <c r="AB107" s="153">
        <v>682</v>
      </c>
    </row>
    <row r="108" spans="18:28" ht="15">
      <c r="R108" s="153" t="s">
        <v>115</v>
      </c>
      <c r="S108" s="153">
        <v>1274</v>
      </c>
      <c r="T108" s="153">
        <v>1206</v>
      </c>
      <c r="U108" s="153">
        <v>1239</v>
      </c>
      <c r="V108" s="153">
        <v>1273</v>
      </c>
      <c r="W108" s="153">
        <v>1247</v>
      </c>
      <c r="X108" s="153">
        <v>1289</v>
      </c>
      <c r="Y108" s="153">
        <v>1286</v>
      </c>
      <c r="Z108" s="153">
        <v>1249</v>
      </c>
      <c r="AA108" s="153">
        <v>1289</v>
      </c>
      <c r="AB108" s="153">
        <v>1314</v>
      </c>
    </row>
    <row r="109" spans="18:28" ht="15">
      <c r="R109" s="153" t="s">
        <v>82</v>
      </c>
      <c r="S109" s="153">
        <v>1133</v>
      </c>
      <c r="T109" s="153">
        <v>1139</v>
      </c>
      <c r="U109" s="153">
        <v>1141</v>
      </c>
      <c r="V109" s="153">
        <v>1099</v>
      </c>
      <c r="W109" s="153">
        <v>1138</v>
      </c>
      <c r="X109" s="153">
        <v>1158</v>
      </c>
      <c r="Y109" s="153">
        <v>1170</v>
      </c>
      <c r="Z109" s="153">
        <v>1266</v>
      </c>
      <c r="AA109" s="153">
        <v>1323</v>
      </c>
      <c r="AB109" s="153">
        <v>1381</v>
      </c>
    </row>
    <row r="110" spans="18:28" ht="15">
      <c r="R110" s="153" t="s">
        <v>117</v>
      </c>
      <c r="S110" s="153">
        <v>1833</v>
      </c>
      <c r="T110" s="153">
        <v>1794</v>
      </c>
      <c r="U110" s="153">
        <v>1769</v>
      </c>
      <c r="V110" s="153">
        <v>1734</v>
      </c>
      <c r="W110" s="153">
        <v>1697</v>
      </c>
      <c r="X110" s="153">
        <v>1748</v>
      </c>
      <c r="Y110" s="153">
        <v>1708</v>
      </c>
      <c r="Z110" s="153">
        <v>1718</v>
      </c>
      <c r="AA110" s="153">
        <v>1781</v>
      </c>
      <c r="AB110" s="153">
        <v>1893</v>
      </c>
    </row>
    <row r="111" spans="18:28" ht="15">
      <c r="R111" s="153" t="s">
        <v>121</v>
      </c>
      <c r="S111" s="153">
        <v>1442</v>
      </c>
      <c r="T111" s="153">
        <v>1404</v>
      </c>
      <c r="U111" s="153">
        <v>1380</v>
      </c>
      <c r="V111" s="153">
        <v>1437</v>
      </c>
      <c r="W111" s="153">
        <v>1455</v>
      </c>
      <c r="X111" s="153">
        <v>1396</v>
      </c>
      <c r="Y111" s="153">
        <v>1416</v>
      </c>
      <c r="Z111" s="153">
        <v>1485</v>
      </c>
      <c r="AA111" s="153">
        <v>1558</v>
      </c>
      <c r="AB111" s="153">
        <v>1615</v>
      </c>
    </row>
    <row r="112" spans="18:28" ht="15">
      <c r="R112" s="153" t="s">
        <v>114</v>
      </c>
      <c r="S112" s="153">
        <v>1050</v>
      </c>
      <c r="T112" s="153">
        <v>1056</v>
      </c>
      <c r="U112" s="153">
        <v>1075</v>
      </c>
      <c r="V112" s="153">
        <v>1092</v>
      </c>
      <c r="W112" s="153">
        <v>1058</v>
      </c>
      <c r="X112" s="153">
        <v>1032</v>
      </c>
      <c r="Y112" s="153">
        <v>1048</v>
      </c>
      <c r="Z112" s="153">
        <v>1086</v>
      </c>
      <c r="AA112" s="153">
        <v>1116</v>
      </c>
      <c r="AB112" s="153">
        <v>1156</v>
      </c>
    </row>
    <row r="113" spans="18:28" ht="15">
      <c r="R113" s="153" t="s">
        <v>120</v>
      </c>
      <c r="S113" s="153">
        <v>862</v>
      </c>
      <c r="T113" s="153">
        <v>855</v>
      </c>
      <c r="U113" s="153">
        <v>808</v>
      </c>
      <c r="V113" s="153">
        <v>770</v>
      </c>
      <c r="W113" s="153">
        <v>705</v>
      </c>
      <c r="X113" s="153">
        <v>717</v>
      </c>
      <c r="Y113" s="153">
        <v>705</v>
      </c>
      <c r="Z113" s="153">
        <v>712</v>
      </c>
      <c r="AA113" s="153">
        <v>662</v>
      </c>
      <c r="AB113" s="153">
        <v>623</v>
      </c>
    </row>
    <row r="114" spans="18:28" ht="15">
      <c r="R114" s="153" t="s">
        <v>103</v>
      </c>
      <c r="S114" s="153">
        <v>906</v>
      </c>
      <c r="T114" s="153">
        <v>916</v>
      </c>
      <c r="U114" s="153">
        <v>915</v>
      </c>
      <c r="V114" s="153">
        <v>932</v>
      </c>
      <c r="W114" s="153">
        <v>896</v>
      </c>
      <c r="X114" s="153">
        <v>905</v>
      </c>
      <c r="Y114" s="153">
        <v>879</v>
      </c>
      <c r="Z114" s="153">
        <v>918</v>
      </c>
      <c r="AA114" s="153">
        <v>951</v>
      </c>
      <c r="AB114" s="153">
        <v>981</v>
      </c>
    </row>
    <row r="115" spans="18:28" ht="15">
      <c r="R115" s="153" t="s">
        <v>89</v>
      </c>
      <c r="S115" s="153">
        <v>1271</v>
      </c>
      <c r="T115" s="153">
        <v>1312</v>
      </c>
      <c r="U115" s="153">
        <v>1245</v>
      </c>
      <c r="V115" s="153">
        <v>1203</v>
      </c>
      <c r="W115" s="153">
        <v>1238</v>
      </c>
      <c r="X115" s="153">
        <v>1263</v>
      </c>
      <c r="Y115" s="153">
        <v>1378</v>
      </c>
      <c r="Z115" s="153">
        <v>1458</v>
      </c>
      <c r="AA115" s="153">
        <v>1505</v>
      </c>
      <c r="AB115" s="153">
        <v>1582</v>
      </c>
    </row>
    <row r="116" spans="18:28" ht="15">
      <c r="R116" s="153" t="s">
        <v>137</v>
      </c>
      <c r="S116" s="153">
        <v>886</v>
      </c>
      <c r="T116" s="153">
        <v>944</v>
      </c>
      <c r="U116" s="153">
        <v>1117</v>
      </c>
      <c r="V116" s="153">
        <v>1356</v>
      </c>
      <c r="W116" s="153">
        <v>1526</v>
      </c>
      <c r="X116" s="153">
        <v>1458</v>
      </c>
      <c r="Y116" s="153">
        <v>1589</v>
      </c>
      <c r="Z116" s="153">
        <v>1642</v>
      </c>
      <c r="AA116" s="153">
        <v>1677</v>
      </c>
      <c r="AB116" s="153">
        <v>1702</v>
      </c>
    </row>
    <row r="117" spans="18:28" ht="15">
      <c r="R117" s="153" t="s">
        <v>161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  <c r="Z117" s="153">
        <v>0</v>
      </c>
      <c r="AA117" s="153">
        <v>0</v>
      </c>
      <c r="AB117" s="153">
        <v>43</v>
      </c>
    </row>
    <row r="118" spans="18:28" ht="15.75">
      <c r="R118" s="193" t="s">
        <v>3</v>
      </c>
      <c r="S118" s="193">
        <f aca="true" t="shared" si="3" ref="S118:AA118">SUM(S95:S116)</f>
        <v>23860</v>
      </c>
      <c r="T118" s="193">
        <f t="shared" si="3"/>
        <v>23740</v>
      </c>
      <c r="U118" s="193">
        <f t="shared" si="3"/>
        <v>23781</v>
      </c>
      <c r="V118" s="193">
        <f t="shared" si="3"/>
        <v>23741</v>
      </c>
      <c r="W118" s="193">
        <f t="shared" si="3"/>
        <v>23666</v>
      </c>
      <c r="X118" s="193">
        <f t="shared" si="3"/>
        <v>23543</v>
      </c>
      <c r="Y118" s="193">
        <f t="shared" si="3"/>
        <v>23278</v>
      </c>
      <c r="Z118" s="193">
        <f t="shared" si="3"/>
        <v>23950</v>
      </c>
      <c r="AA118" s="193">
        <f t="shared" si="3"/>
        <v>24559</v>
      </c>
      <c r="AB118" s="193">
        <f>SUM(AB95:AB117)</f>
        <v>25013</v>
      </c>
    </row>
    <row r="119" spans="18:21" ht="14.25">
      <c r="R119" s="156"/>
      <c r="S119" s="156"/>
      <c r="T119" s="156"/>
      <c r="U119" s="156"/>
    </row>
    <row r="120" spans="18:28" ht="15">
      <c r="R120" s="158" t="s">
        <v>35</v>
      </c>
      <c r="S120" s="157">
        <v>42841</v>
      </c>
      <c r="T120" s="157">
        <v>42871</v>
      </c>
      <c r="U120" s="157">
        <v>42902</v>
      </c>
      <c r="V120" s="157">
        <v>42932</v>
      </c>
      <c r="W120" s="157">
        <v>42963</v>
      </c>
      <c r="X120" s="157">
        <v>42979</v>
      </c>
      <c r="Y120" s="157">
        <v>43009</v>
      </c>
      <c r="Z120" s="157">
        <v>43041</v>
      </c>
      <c r="AA120" s="157">
        <v>43072</v>
      </c>
      <c r="AB120" s="157">
        <v>43103</v>
      </c>
    </row>
    <row r="121" spans="3:28" ht="15">
      <c r="C121" s="136"/>
      <c r="R121" s="153" t="s">
        <v>142</v>
      </c>
      <c r="S121" s="153">
        <v>6462761</v>
      </c>
      <c r="T121" s="153">
        <v>5416847</v>
      </c>
      <c r="U121" s="153">
        <v>5184994</v>
      </c>
      <c r="V121" s="153">
        <v>4654469</v>
      </c>
      <c r="W121" s="153">
        <v>4973436</v>
      </c>
      <c r="X121" s="153">
        <v>4880171</v>
      </c>
      <c r="Y121" s="153">
        <v>4780198</v>
      </c>
      <c r="Z121" s="153">
        <v>5364977</v>
      </c>
      <c r="AA121" s="153">
        <v>5683110</v>
      </c>
      <c r="AB121" s="153">
        <v>5709329</v>
      </c>
    </row>
    <row r="122" spans="18:28" ht="15">
      <c r="R122" s="153" t="s">
        <v>138</v>
      </c>
      <c r="S122" s="153">
        <v>20336487</v>
      </c>
      <c r="T122" s="153">
        <v>20514898</v>
      </c>
      <c r="U122" s="153">
        <v>21378461</v>
      </c>
      <c r="V122" s="153">
        <v>22671328</v>
      </c>
      <c r="W122" s="153">
        <v>23076613</v>
      </c>
      <c r="X122" s="153">
        <v>24393231</v>
      </c>
      <c r="Y122" s="153">
        <v>24784241</v>
      </c>
      <c r="Z122" s="153">
        <v>25076613</v>
      </c>
      <c r="AA122" s="153">
        <v>25516543</v>
      </c>
      <c r="AB122" s="153">
        <v>25825015</v>
      </c>
    </row>
    <row r="123" spans="18:28" ht="15">
      <c r="R123" s="153" t="s">
        <v>100</v>
      </c>
      <c r="S123" s="153">
        <v>11075291</v>
      </c>
      <c r="T123" s="153">
        <v>11051469</v>
      </c>
      <c r="U123" s="153">
        <v>11711761</v>
      </c>
      <c r="V123" s="153">
        <v>10996313</v>
      </c>
      <c r="W123" s="153">
        <v>11895312</v>
      </c>
      <c r="X123" s="153">
        <v>12070281</v>
      </c>
      <c r="Y123" s="153">
        <v>12211370</v>
      </c>
      <c r="Z123" s="153">
        <v>11697717</v>
      </c>
      <c r="AA123" s="153">
        <v>11726527</v>
      </c>
      <c r="AB123" s="153">
        <v>11525546</v>
      </c>
    </row>
    <row r="124" spans="18:28" ht="15">
      <c r="R124" s="153" t="s">
        <v>105</v>
      </c>
      <c r="S124" s="153">
        <v>13348384</v>
      </c>
      <c r="T124" s="153">
        <v>14107524</v>
      </c>
      <c r="U124" s="153">
        <v>14444294</v>
      </c>
      <c r="V124" s="153">
        <v>15341796</v>
      </c>
      <c r="W124" s="153">
        <v>16462050</v>
      </c>
      <c r="X124" s="153">
        <v>16642257</v>
      </c>
      <c r="Y124" s="153">
        <v>16988774</v>
      </c>
      <c r="Z124" s="153">
        <v>17284008</v>
      </c>
      <c r="AA124" s="153">
        <v>17938294</v>
      </c>
      <c r="AB124" s="153">
        <v>19329149</v>
      </c>
    </row>
    <row r="125" spans="18:28" ht="15">
      <c r="R125" s="153" t="s">
        <v>139</v>
      </c>
      <c r="S125" s="153">
        <v>13901592</v>
      </c>
      <c r="T125" s="153">
        <v>14191022</v>
      </c>
      <c r="U125" s="153">
        <v>14704242</v>
      </c>
      <c r="V125" s="153">
        <v>15726460</v>
      </c>
      <c r="W125" s="153">
        <v>15545750</v>
      </c>
      <c r="X125" s="153">
        <v>15427164</v>
      </c>
      <c r="Y125" s="153">
        <v>15433884</v>
      </c>
      <c r="Z125" s="153">
        <v>16209793</v>
      </c>
      <c r="AA125" s="153">
        <v>16238787</v>
      </c>
      <c r="AB125" s="153">
        <v>15835336</v>
      </c>
    </row>
    <row r="126" spans="18:28" ht="15">
      <c r="R126" s="153" t="s">
        <v>98</v>
      </c>
      <c r="S126" s="153">
        <v>41656</v>
      </c>
      <c r="T126" s="153">
        <v>39099</v>
      </c>
      <c r="U126" s="153">
        <v>0</v>
      </c>
      <c r="V126" s="153">
        <v>0</v>
      </c>
      <c r="W126" s="153">
        <v>0</v>
      </c>
      <c r="X126" s="153">
        <v>0</v>
      </c>
      <c r="Y126" s="153">
        <v>0</v>
      </c>
      <c r="Z126" s="153">
        <v>0</v>
      </c>
      <c r="AA126" s="153">
        <v>0</v>
      </c>
      <c r="AB126" s="153">
        <v>0</v>
      </c>
    </row>
    <row r="127" spans="18:28" ht="15">
      <c r="R127" s="153" t="s">
        <v>99</v>
      </c>
      <c r="S127" s="153">
        <v>4299146</v>
      </c>
      <c r="T127" s="153">
        <v>3729046</v>
      </c>
      <c r="U127" s="153">
        <v>3168736</v>
      </c>
      <c r="V127" s="153">
        <v>2645019</v>
      </c>
      <c r="W127" s="153">
        <v>2198643</v>
      </c>
      <c r="X127" s="153">
        <v>1799002</v>
      </c>
      <c r="Y127" s="153">
        <v>1608551</v>
      </c>
      <c r="Z127" s="153">
        <v>1504610</v>
      </c>
      <c r="AA127" s="153">
        <v>1462308</v>
      </c>
      <c r="AB127" s="153">
        <v>1433865</v>
      </c>
    </row>
    <row r="128" spans="18:28" ht="15">
      <c r="R128" s="153" t="s">
        <v>79</v>
      </c>
      <c r="S128" s="153">
        <v>13966976</v>
      </c>
      <c r="T128" s="153">
        <v>13275779</v>
      </c>
      <c r="U128" s="153">
        <v>13188720</v>
      </c>
      <c r="V128" s="153">
        <v>11982602</v>
      </c>
      <c r="W128" s="153">
        <v>12665329</v>
      </c>
      <c r="X128" s="153">
        <v>13108299</v>
      </c>
      <c r="Y128" s="153">
        <v>12166026</v>
      </c>
      <c r="Z128" s="153">
        <v>13053771</v>
      </c>
      <c r="AA128" s="153">
        <v>14155050</v>
      </c>
      <c r="AB128" s="153">
        <v>14367361</v>
      </c>
    </row>
    <row r="129" spans="18:28" ht="15">
      <c r="R129" s="153" t="s">
        <v>80</v>
      </c>
      <c r="S129" s="153">
        <v>7579701</v>
      </c>
      <c r="T129" s="153">
        <v>7243118</v>
      </c>
      <c r="U129" s="153">
        <v>6513737</v>
      </c>
      <c r="V129" s="153">
        <v>5776898</v>
      </c>
      <c r="W129" s="153">
        <v>6745066</v>
      </c>
      <c r="X129" s="153">
        <v>7443313</v>
      </c>
      <c r="Y129" s="153">
        <v>6775043</v>
      </c>
      <c r="Z129" s="153">
        <v>9197690</v>
      </c>
      <c r="AA129" s="153">
        <v>10786187</v>
      </c>
      <c r="AB129" s="153">
        <v>11723030</v>
      </c>
    </row>
    <row r="130" spans="18:28" ht="15">
      <c r="R130" s="153" t="s">
        <v>119</v>
      </c>
      <c r="S130" s="153">
        <v>19630236</v>
      </c>
      <c r="T130" s="153">
        <v>18289774</v>
      </c>
      <c r="U130" s="153">
        <v>17388154</v>
      </c>
      <c r="V130" s="153">
        <v>16272993</v>
      </c>
      <c r="W130" s="153">
        <v>14834431</v>
      </c>
      <c r="X130" s="153">
        <v>14094290</v>
      </c>
      <c r="Y130" s="153">
        <v>13655649</v>
      </c>
      <c r="Z130" s="153">
        <v>13676011</v>
      </c>
      <c r="AA130" s="153">
        <v>13533229</v>
      </c>
      <c r="AB130" s="153">
        <v>12619783</v>
      </c>
    </row>
    <row r="131" spans="18:28" ht="15">
      <c r="R131" s="153" t="s">
        <v>101</v>
      </c>
      <c r="S131" s="153">
        <v>14673955</v>
      </c>
      <c r="T131" s="153">
        <v>15346276</v>
      </c>
      <c r="U131" s="153">
        <v>14871086</v>
      </c>
      <c r="V131" s="153">
        <v>13496783</v>
      </c>
      <c r="W131" s="153">
        <v>13627653</v>
      </c>
      <c r="X131" s="153">
        <v>14514698</v>
      </c>
      <c r="Y131" s="153">
        <v>15365944</v>
      </c>
      <c r="Z131" s="153">
        <v>15040164</v>
      </c>
      <c r="AA131" s="153">
        <v>14933239</v>
      </c>
      <c r="AB131" s="153">
        <v>13538681</v>
      </c>
    </row>
    <row r="132" spans="18:28" ht="15">
      <c r="R132" s="153" t="s">
        <v>128</v>
      </c>
      <c r="S132" s="153">
        <v>5895543</v>
      </c>
      <c r="T132" s="153">
        <v>6206122</v>
      </c>
      <c r="U132" s="153">
        <v>5474626</v>
      </c>
      <c r="V132" s="153">
        <v>4652845</v>
      </c>
      <c r="W132" s="153">
        <v>3837437</v>
      </c>
      <c r="X132" s="153">
        <v>3045285</v>
      </c>
      <c r="Y132" s="153">
        <v>2358672</v>
      </c>
      <c r="Z132" s="153">
        <v>1770170</v>
      </c>
      <c r="AA132" s="153">
        <v>1341150</v>
      </c>
      <c r="AB132" s="153">
        <v>1011593</v>
      </c>
    </row>
    <row r="133" spans="18:28" ht="15">
      <c r="R133" s="153" t="s">
        <v>118</v>
      </c>
      <c r="S133" s="153">
        <v>7794989</v>
      </c>
      <c r="T133" s="153">
        <v>8358959</v>
      </c>
      <c r="U133" s="153">
        <v>8027304</v>
      </c>
      <c r="V133" s="153">
        <v>8180557</v>
      </c>
      <c r="W133" s="153">
        <v>8565733</v>
      </c>
      <c r="X133" s="153">
        <v>8815198</v>
      </c>
      <c r="Y133" s="153">
        <v>8827586</v>
      </c>
      <c r="Z133" s="153">
        <v>8706249</v>
      </c>
      <c r="AA133" s="153">
        <v>8455778</v>
      </c>
      <c r="AB133" s="153">
        <v>8261972</v>
      </c>
    </row>
    <row r="134" spans="18:28" ht="15">
      <c r="R134" s="153" t="s">
        <v>115</v>
      </c>
      <c r="S134" s="153">
        <v>18278610</v>
      </c>
      <c r="T134" s="153">
        <v>16882247</v>
      </c>
      <c r="U134" s="153">
        <v>18278749</v>
      </c>
      <c r="V134" s="153">
        <v>18096547</v>
      </c>
      <c r="W134" s="153">
        <v>17992499</v>
      </c>
      <c r="X134" s="153">
        <v>17762873</v>
      </c>
      <c r="Y134" s="153">
        <v>17654093</v>
      </c>
      <c r="Z134" s="153">
        <v>16749473</v>
      </c>
      <c r="AA134" s="153">
        <v>16898263</v>
      </c>
      <c r="AB134" s="153">
        <v>16832726</v>
      </c>
    </row>
    <row r="135" spans="18:28" ht="15">
      <c r="R135" s="153" t="s">
        <v>82</v>
      </c>
      <c r="S135" s="153">
        <v>13826614</v>
      </c>
      <c r="T135" s="153">
        <v>15448419</v>
      </c>
      <c r="U135" s="153">
        <v>15363217</v>
      </c>
      <c r="V135" s="153">
        <v>15146703</v>
      </c>
      <c r="W135" s="153">
        <v>16853863</v>
      </c>
      <c r="X135" s="153">
        <v>16384414</v>
      </c>
      <c r="Y135" s="153">
        <v>17321874</v>
      </c>
      <c r="Z135" s="153">
        <v>18059856</v>
      </c>
      <c r="AA135" s="153">
        <v>18501739</v>
      </c>
      <c r="AB135" s="153">
        <v>19038270</v>
      </c>
    </row>
    <row r="136" spans="18:28" ht="15">
      <c r="R136" s="153" t="s">
        <v>117</v>
      </c>
      <c r="S136" s="153">
        <v>26855750</v>
      </c>
      <c r="T136" s="153">
        <v>25880403</v>
      </c>
      <c r="U136" s="153">
        <v>24969426</v>
      </c>
      <c r="V136" s="153">
        <v>25444264</v>
      </c>
      <c r="W136" s="153">
        <v>25682247</v>
      </c>
      <c r="X136" s="153">
        <v>26336508</v>
      </c>
      <c r="Y136" s="153">
        <v>25524536</v>
      </c>
      <c r="Z136" s="153">
        <v>24750557</v>
      </c>
      <c r="AA136" s="153">
        <v>25374738</v>
      </c>
      <c r="AB136" s="153">
        <v>27929668</v>
      </c>
    </row>
    <row r="137" spans="18:28" ht="15">
      <c r="R137" s="153" t="s">
        <v>121</v>
      </c>
      <c r="S137" s="153">
        <v>12245733</v>
      </c>
      <c r="T137" s="153">
        <v>11525309</v>
      </c>
      <c r="U137" s="153">
        <v>11909277</v>
      </c>
      <c r="V137" s="153">
        <v>13049363</v>
      </c>
      <c r="W137" s="153">
        <v>13301632</v>
      </c>
      <c r="X137" s="153">
        <v>14536010</v>
      </c>
      <c r="Y137" s="153">
        <v>15001184</v>
      </c>
      <c r="Z137" s="153">
        <v>14721570</v>
      </c>
      <c r="AA137" s="153">
        <v>15452157</v>
      </c>
      <c r="AB137" s="153">
        <v>16494441</v>
      </c>
    </row>
    <row r="138" spans="18:28" ht="15">
      <c r="R138" s="153" t="s">
        <v>114</v>
      </c>
      <c r="S138" s="153">
        <v>7956312</v>
      </c>
      <c r="T138" s="153">
        <v>8238871</v>
      </c>
      <c r="U138" s="153">
        <v>8787988</v>
      </c>
      <c r="V138" s="153">
        <v>8760256</v>
      </c>
      <c r="W138" s="153">
        <v>9028477</v>
      </c>
      <c r="X138" s="153">
        <v>9918734</v>
      </c>
      <c r="Y138" s="153">
        <v>10222824</v>
      </c>
      <c r="Z138" s="153">
        <v>9836116</v>
      </c>
      <c r="AA138" s="153">
        <v>9888232</v>
      </c>
      <c r="AB138" s="153">
        <v>10474502</v>
      </c>
    </row>
    <row r="139" spans="18:28" ht="15">
      <c r="R139" s="153" t="s">
        <v>120</v>
      </c>
      <c r="S139" s="153">
        <v>5996222</v>
      </c>
      <c r="T139" s="153">
        <v>5882534</v>
      </c>
      <c r="U139" s="153">
        <v>5916898</v>
      </c>
      <c r="V139" s="153">
        <v>5734277</v>
      </c>
      <c r="W139" s="153">
        <v>5088092</v>
      </c>
      <c r="X139" s="153">
        <v>5962477</v>
      </c>
      <c r="Y139" s="153">
        <v>6732204</v>
      </c>
      <c r="Z139" s="153">
        <v>6381233</v>
      </c>
      <c r="AA139" s="153">
        <v>5769410</v>
      </c>
      <c r="AB139" s="153">
        <v>5760130</v>
      </c>
    </row>
    <row r="140" spans="18:28" ht="15">
      <c r="R140" s="153" t="s">
        <v>103</v>
      </c>
      <c r="S140" s="153">
        <v>7610738</v>
      </c>
      <c r="T140" s="153">
        <v>7830526</v>
      </c>
      <c r="U140" s="153">
        <v>7482265</v>
      </c>
      <c r="V140" s="153">
        <v>8690426</v>
      </c>
      <c r="W140" s="153">
        <v>8578095</v>
      </c>
      <c r="X140" s="153">
        <v>9658907</v>
      </c>
      <c r="Y140" s="153">
        <v>9827825</v>
      </c>
      <c r="Z140" s="153">
        <v>10065102</v>
      </c>
      <c r="AA140" s="153">
        <v>10856861</v>
      </c>
      <c r="AB140" s="153">
        <v>10893915</v>
      </c>
    </row>
    <row r="141" spans="18:28" ht="15">
      <c r="R141" s="153" t="s">
        <v>89</v>
      </c>
      <c r="S141" s="153">
        <v>9111555</v>
      </c>
      <c r="T141" s="153">
        <v>9590928</v>
      </c>
      <c r="U141" s="153">
        <v>10815588</v>
      </c>
      <c r="V141" s="153">
        <v>10993660</v>
      </c>
      <c r="W141" s="153">
        <v>12588387</v>
      </c>
      <c r="X141" s="153">
        <v>13513273</v>
      </c>
      <c r="Y141" s="153">
        <v>15259467</v>
      </c>
      <c r="Z141" s="153">
        <v>17343275</v>
      </c>
      <c r="AA141" s="153">
        <v>19191677</v>
      </c>
      <c r="AB141" s="153">
        <v>19451950</v>
      </c>
    </row>
    <row r="142" spans="18:28" ht="15">
      <c r="R142" s="153" t="s">
        <v>137</v>
      </c>
      <c r="S142" s="153">
        <v>7342626</v>
      </c>
      <c r="T142" s="153">
        <v>7169007</v>
      </c>
      <c r="U142" s="153">
        <v>8200385</v>
      </c>
      <c r="V142" s="153">
        <v>9885833</v>
      </c>
      <c r="W142" s="153">
        <v>10520395</v>
      </c>
      <c r="X142" s="153">
        <v>10486735</v>
      </c>
      <c r="Y142" s="153">
        <v>11571129</v>
      </c>
      <c r="Z142" s="153">
        <v>12582645</v>
      </c>
      <c r="AA142" s="153">
        <v>13855071</v>
      </c>
      <c r="AB142" s="153">
        <v>14805547</v>
      </c>
    </row>
    <row r="143" spans="18:28" ht="15">
      <c r="R143" s="153" t="s">
        <v>161</v>
      </c>
      <c r="S143" s="153">
        <v>0</v>
      </c>
      <c r="T143" s="153">
        <v>0</v>
      </c>
      <c r="U143" s="153">
        <v>0</v>
      </c>
      <c r="V143" s="153">
        <v>0</v>
      </c>
      <c r="W143" s="153">
        <v>0</v>
      </c>
      <c r="X143" s="153">
        <v>0</v>
      </c>
      <c r="Y143" s="153">
        <v>0</v>
      </c>
      <c r="Z143" s="153">
        <v>0</v>
      </c>
      <c r="AA143" s="153">
        <v>0</v>
      </c>
      <c r="AB143" s="153">
        <v>820000</v>
      </c>
    </row>
    <row r="144" spans="18:28" ht="15.75">
      <c r="R144" s="193" t="s">
        <v>3</v>
      </c>
      <c r="S144" s="193">
        <f aca="true" t="shared" si="4" ref="S144:AB144">SUM(S121:S142)</f>
        <v>248230877</v>
      </c>
      <c r="T144" s="193">
        <f t="shared" si="4"/>
        <v>246218177</v>
      </c>
      <c r="U144" s="193">
        <f t="shared" si="4"/>
        <v>247779908</v>
      </c>
      <c r="V144" s="193">
        <f t="shared" si="4"/>
        <v>248199392</v>
      </c>
      <c r="W144" s="193">
        <f t="shared" si="4"/>
        <v>254061140</v>
      </c>
      <c r="X144" s="193">
        <f t="shared" si="4"/>
        <v>260793120</v>
      </c>
      <c r="Y144" s="193">
        <f t="shared" si="4"/>
        <v>264071074</v>
      </c>
      <c r="Z144" s="193">
        <f t="shared" si="4"/>
        <v>269071600</v>
      </c>
      <c r="AA144" s="193">
        <f t="shared" si="4"/>
        <v>277558350</v>
      </c>
      <c r="AB144" s="193">
        <f t="shared" si="4"/>
        <v>282861809</v>
      </c>
    </row>
    <row r="145" spans="19:21" ht="14.25">
      <c r="S145" s="156"/>
      <c r="T145" s="156"/>
      <c r="U145" s="156"/>
    </row>
    <row r="146" spans="19:21" ht="14.25">
      <c r="S146" s="156"/>
      <c r="T146" s="156"/>
      <c r="U146" s="156"/>
    </row>
    <row r="147" spans="19:21" ht="14.25">
      <c r="S147" s="156"/>
      <c r="T147" s="156"/>
      <c r="U147" s="156"/>
    </row>
    <row r="148" spans="19:21" ht="14.25">
      <c r="S148" s="156"/>
      <c r="T148" s="156"/>
      <c r="U148" s="156"/>
    </row>
    <row r="149" spans="19:21" ht="14.25">
      <c r="S149" s="156"/>
      <c r="T149" s="156"/>
      <c r="U149" s="156"/>
    </row>
    <row r="150" spans="19:21" ht="14.25">
      <c r="S150" s="156"/>
      <c r="T150" s="156"/>
      <c r="U150" s="156"/>
    </row>
  </sheetData>
  <sheetProtection/>
  <mergeCells count="2">
    <mergeCell ref="A2:U2"/>
    <mergeCell ref="R7:U7"/>
  </mergeCells>
  <printOptions/>
  <pageMargins left="0.5118110236220472" right="0.23" top="0.2362204724409449" bottom="0.2362204724409449" header="0.5118110236220472" footer="0.5118110236220472"/>
  <pageSetup horizontalDpi="600" verticalDpi="600" orientation="portrait" paperSize="5" scale="33" r:id="rId2"/>
  <ignoredErrors>
    <ignoredError sqref="S118:T118 S144:T144 S116:T1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subject/>
  <dc:creator>PRAYAS</dc:creator>
  <cp:keywords/>
  <dc:description/>
  <cp:lastModifiedBy>Bhadresh</cp:lastModifiedBy>
  <cp:lastPrinted>2017-08-21T08:32:37Z</cp:lastPrinted>
  <dcterms:created xsi:type="dcterms:W3CDTF">2007-02-28T09:38:55Z</dcterms:created>
  <dcterms:modified xsi:type="dcterms:W3CDTF">2018-02-07T06:25:16Z</dcterms:modified>
  <cp:category/>
  <cp:version/>
  <cp:contentType/>
  <cp:contentStatus/>
</cp:coreProperties>
</file>