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8100" tabRatio="854" activeTab="5"/>
  </bookViews>
  <sheets>
    <sheet name="Prayas" sheetId="1" r:id="rId1"/>
    <sheet name="Own portfolio" sheetId="2" r:id="rId2"/>
    <sheet name="Managed portfolio" sheetId="3" r:id="rId3"/>
    <sheet name="BranchWise TotalPortfolio" sheetId="4" r:id="rId4"/>
    <sheet name="Charts (Old)" sheetId="5" state="hidden" r:id="rId5"/>
    <sheet name="Charts" sheetId="6" r:id="rId6"/>
  </sheets>
  <definedNames>
    <definedName name="_xlfn.IFERROR" hidden="1">#NAME?</definedName>
    <definedName name="_xlnm.Print_Area" localSheetId="3">'BranchWise TotalPortfolio'!$A$1:$Y$70</definedName>
    <definedName name="_xlnm.Print_Area" localSheetId="4">'Charts (Old)'!$A$1:$AG$146</definedName>
    <definedName name="_xlnm.Print_Area" localSheetId="2">'Managed portfolio'!$A$1:$V$69</definedName>
    <definedName name="_xlnm.Print_Area" localSheetId="1">'Own portfolio'!$A$1:$Y$70</definedName>
    <definedName name="_xlnm.Print_Area" localSheetId="0">'Prayas'!$A$1:$E$84</definedName>
    <definedName name="_xlnm.Print_Titles" localSheetId="1">'Own portfolio'!$3:$4</definedName>
  </definedNames>
  <calcPr fullCalcOnLoad="1"/>
</workbook>
</file>

<file path=xl/sharedStrings.xml><?xml version="1.0" encoding="utf-8"?>
<sst xmlns="http://schemas.openxmlformats.org/spreadsheetml/2006/main" count="748" uniqueCount="174">
  <si>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</si>
  <si>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</si>
  <si>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</si>
  <si>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</si>
  <si>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</si>
  <si>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</si>
  <si>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</si>
  <si>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</si>
  <si>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</si>
  <si>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</si>
  <si>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</si>
  <si>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</si>
  <si>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</si>
  <si>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</si>
  <si>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</si>
  <si>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</si>
  <si>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</si>
  <si>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</si>
  <si>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</si>
  <si>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</si>
  <si>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</si>
  <si>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</si>
  <si>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</si>
  <si>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</si>
  <si>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</si>
  <si>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</si>
  <si>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</si>
  <si>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</si>
  <si>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</si>
  <si>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</si>
  <si>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</si>
  <si>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</si>
  <si>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</si>
  <si>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</si>
  <si>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</si>
  <si>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</si>
  <si>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</si>
  <si>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</si>
  <si>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</si>
  <si>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</si>
  <si>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</si>
  <si>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</si>
  <si>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</si>
  <si>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</si>
  <si>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</si>
  <si>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No of Client Rural</t>
  </si>
  <si>
    <t>No of Client Urban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</si>
  <si>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</si>
  <si>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</si>
  <si>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</si>
  <si>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</si>
  <si>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</si>
  <si>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</si>
  <si>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</si>
  <si>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</si>
  <si>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</si>
  <si>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</si>
  <si>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</si>
  <si>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</si>
  <si>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</si>
  <si>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</si>
  <si>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</si>
  <si>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</si>
  <si>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</si>
  <si>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</si>
  <si>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</si>
  <si>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</si>
  <si>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</si>
  <si>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</si>
  <si>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</si>
  <si>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</si>
  <si>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</si>
  <si>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</si>
  <si>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</si>
  <si>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</si>
  <si>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</si>
  <si>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</si>
  <si>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Kutchh</t>
  </si>
  <si>
    <t>Anjar</t>
  </si>
  <si>
    <t>Rapar</t>
  </si>
  <si>
    <t>Surendranagar</t>
  </si>
  <si>
    <t>Dhangadhra</t>
  </si>
  <si>
    <t>Gandhinagar</t>
  </si>
  <si>
    <t>Own portfolio</t>
  </si>
  <si>
    <t>Managed portfolio</t>
  </si>
  <si>
    <t>MONTH:</t>
  </si>
  <si>
    <t>Month:</t>
  </si>
  <si>
    <t>Jhabua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</si>
  <si>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</si>
  <si>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</si>
  <si>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</si>
  <si>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</si>
  <si>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</si>
  <si>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</si>
  <si>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</si>
  <si>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</si>
  <si>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</si>
  <si>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</si>
  <si>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</si>
  <si>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</si>
  <si>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</si>
  <si>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</si>
  <si>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MFL</t>
  </si>
  <si>
    <t>Jhalod</t>
  </si>
  <si>
    <t>SIDBI Term Loan</t>
  </si>
  <si>
    <t>Housing</t>
  </si>
  <si>
    <t>Ananya</t>
  </si>
  <si>
    <t>MAS Financial Servcies Ltd</t>
  </si>
  <si>
    <t>Habitat for Humanity</t>
  </si>
  <si>
    <t>SIDBI-Debt</t>
  </si>
  <si>
    <t>Alirajpur</t>
  </si>
  <si>
    <t>Wadhwan</t>
  </si>
  <si>
    <t>Milaap</t>
  </si>
  <si>
    <t>S.Nagar</t>
  </si>
  <si>
    <t>Limbdi</t>
  </si>
  <si>
    <t>G.dham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</si>
  <si>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</si>
  <si>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</si>
  <si>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</si>
  <si>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</si>
  <si>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</si>
  <si>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</si>
  <si>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</si>
  <si>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</si>
  <si>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Wankaner</t>
  </si>
  <si>
    <t>Indian Gramin Services- Basix</t>
  </si>
  <si>
    <t>JLG Loan Outstanding</t>
  </si>
  <si>
    <t>Watsan Loan Outstanding</t>
  </si>
  <si>
    <t>JLG No. of Client</t>
  </si>
  <si>
    <t>Watsan No. of Client</t>
  </si>
  <si>
    <t>Housing No. of Client</t>
  </si>
  <si>
    <t>Housing Loan Outstanding</t>
  </si>
  <si>
    <t>Portfolio Break up</t>
  </si>
  <si>
    <t>Petlawad</t>
  </si>
  <si>
    <t>Dahod-1</t>
  </si>
  <si>
    <t>Dahod-2</t>
  </si>
  <si>
    <t xml:space="preserve"> </t>
  </si>
  <si>
    <t>Ahmedbad</t>
  </si>
  <si>
    <t>Chandkheda</t>
  </si>
  <si>
    <t>NABARD Financial Services Limited</t>
  </si>
  <si>
    <t>91-180 days past due</t>
  </si>
  <si>
    <t>&gt; 180 days</t>
  </si>
  <si>
    <t>Repayment (Interest)</t>
  </si>
  <si>
    <t>Gandhidham</t>
  </si>
  <si>
    <t>All 21 Units</t>
  </si>
  <si>
    <t>Individual Loan Outstanding</t>
  </si>
  <si>
    <t>Individual No. of Client</t>
  </si>
  <si>
    <t>Individual No.of  Client</t>
  </si>
  <si>
    <t>Individual</t>
  </si>
  <si>
    <t>Jainsons Finlease Ltd.</t>
  </si>
  <si>
    <t>Loan from others</t>
  </si>
  <si>
    <t>All Unit-22</t>
  </si>
  <si>
    <t>Districts-11</t>
  </si>
  <si>
    <t>Units-22</t>
  </si>
  <si>
    <t>Unit-22</t>
  </si>
  <si>
    <t>Banswara</t>
  </si>
  <si>
    <t>District &amp; State</t>
  </si>
  <si>
    <t>Dist-11/State-3</t>
  </si>
  <si>
    <t>GUJARAT</t>
  </si>
  <si>
    <t>MADHYA PRADESH</t>
  </si>
  <si>
    <t>RAJASTHAN</t>
  </si>
  <si>
    <t>IDBI Bank</t>
  </si>
  <si>
    <t>Dena Bank</t>
  </si>
  <si>
    <t>PRAYAS Micro Finance Program</t>
  </si>
  <si>
    <t>PRAYAS Micro Finance Program -Own Portfolio</t>
  </si>
  <si>
    <t>PRAYAS Micro Finance Program -Managed Portfolio</t>
  </si>
  <si>
    <t>PRAYAS Micro Finance Program -Branchwise Total portfolio</t>
  </si>
  <si>
    <t>SUMMARY-PRAYAS mF program</t>
  </si>
  <si>
    <t>Mar-16</t>
  </si>
  <si>
    <t>Mar-17</t>
  </si>
  <si>
    <t>Mar-18</t>
  </si>
  <si>
    <t>Apr-18</t>
  </si>
  <si>
    <t>May-18</t>
  </si>
  <si>
    <t>Jun-18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</si>
</sst>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[$-409]mmmm\-yy;@"/>
    <numFmt numFmtId="174" formatCode="0.0%"/>
    <numFmt numFmtId="175" formatCode="0.0"/>
    <numFmt numFmtId="176" formatCode="m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00"/>
    <numFmt numFmtId="183" formatCode="0;[Red]0"/>
    <numFmt numFmtId="184" formatCode="mmm/yyyy"/>
    <numFmt numFmtId="185" formatCode="[$-409]m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i/>
      <sz val="12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b/>
      <sz val="11"/>
      <color indexed="8"/>
      <name val="Book Antiqua"/>
      <family val="1"/>
    </font>
    <font>
      <b/>
      <sz val="14"/>
      <color indexed="8"/>
      <name val="Book Antiqua"/>
      <family val="1"/>
    </font>
    <font>
      <b/>
      <sz val="13"/>
      <color indexed="8"/>
      <name val="Book Antiqua"/>
      <family val="1"/>
    </font>
    <font>
      <b/>
      <sz val="4.8"/>
      <color indexed="8"/>
      <name val="Calibri"/>
      <family val="2"/>
    </font>
    <font>
      <b/>
      <sz val="4.6"/>
      <color indexed="8"/>
      <name val="Calibri"/>
      <family val="2"/>
    </font>
    <font>
      <b/>
      <sz val="6.55"/>
      <color indexed="8"/>
      <name val="Calibri"/>
      <family val="2"/>
    </font>
    <font>
      <b/>
      <sz val="5.05"/>
      <color indexed="8"/>
      <name val="Calibri"/>
      <family val="2"/>
    </font>
    <font>
      <b/>
      <sz val="6.85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  <protection/>
    </xf>
    <xf numFmtId="2" fontId="2" fillId="0" borderId="14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34" borderId="15" xfId="0" applyFont="1" applyFill="1" applyBorder="1" applyAlignment="1" applyProtection="1">
      <alignment horizontal="right" vertical="center"/>
      <protection/>
    </xf>
    <xf numFmtId="172" fontId="4" fillId="35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right" vertical="center"/>
      <protection/>
    </xf>
    <xf numFmtId="0" fontId="4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/>
      <protection/>
    </xf>
    <xf numFmtId="17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4" borderId="15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27" xfId="0" applyNumberFormat="1" applyFont="1" applyFill="1" applyBorder="1" applyAlignment="1" applyProtection="1">
      <alignment horizontal="right" vertical="center"/>
      <protection/>
    </xf>
    <xf numFmtId="0" fontId="4" fillId="34" borderId="16" xfId="0" applyNumberFormat="1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/>
      <protection/>
    </xf>
    <xf numFmtId="0" fontId="4" fillId="34" borderId="28" xfId="0" applyNumberFormat="1" applyFont="1" applyFill="1" applyBorder="1" applyAlignment="1" applyProtection="1">
      <alignment horizontal="center" vertical="center"/>
      <protection/>
    </xf>
    <xf numFmtId="0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7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/>
      <protection/>
    </xf>
    <xf numFmtId="2" fontId="2" fillId="0" borderId="30" xfId="0" applyNumberFormat="1" applyFont="1" applyBorder="1" applyAlignment="1" applyProtection="1">
      <alignment/>
      <protection/>
    </xf>
    <xf numFmtId="0" fontId="4" fillId="34" borderId="31" xfId="0" applyNumberFormat="1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34" borderId="17" xfId="0" applyFont="1" applyFill="1" applyBorder="1" applyAlignment="1" applyProtection="1">
      <alignment horizontal="right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right" vertical="center"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16" xfId="0" applyNumberFormat="1" applyFont="1" applyFill="1" applyBorder="1" applyAlignment="1" applyProtection="1">
      <alignment horizontal="right" vertical="center"/>
      <protection/>
    </xf>
    <xf numFmtId="17" fontId="8" fillId="0" borderId="0" xfId="0" applyNumberFormat="1" applyFont="1" applyBorder="1" applyAlignment="1">
      <alignment horizontal="left"/>
    </xf>
    <xf numFmtId="0" fontId="4" fillId="34" borderId="28" xfId="0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172" fontId="4" fillId="37" borderId="15" xfId="0" applyNumberFormat="1" applyFont="1" applyFill="1" applyBorder="1" applyAlignment="1" applyProtection="1">
      <alignment vertical="center"/>
      <protection/>
    </xf>
    <xf numFmtId="17" fontId="4" fillId="38" borderId="15" xfId="0" applyNumberFormat="1" applyFont="1" applyFill="1" applyBorder="1" applyAlignment="1" applyProtection="1">
      <alignment/>
      <protection/>
    </xf>
    <xf numFmtId="172" fontId="4" fillId="35" borderId="33" xfId="0" applyNumberFormat="1" applyFont="1" applyFill="1" applyBorder="1" applyAlignment="1" applyProtection="1">
      <alignment vertical="center"/>
      <protection/>
    </xf>
    <xf numFmtId="17" fontId="4" fillId="35" borderId="33" xfId="0" applyNumberFormat="1" applyFont="1" applyFill="1" applyBorder="1" applyAlignment="1" applyProtection="1">
      <alignment horizontal="center"/>
      <protection/>
    </xf>
    <xf numFmtId="0" fontId="2" fillId="35" borderId="28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2" fillId="35" borderId="32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/>
      <protection/>
    </xf>
    <xf numFmtId="1" fontId="2" fillId="0" borderId="16" xfId="0" applyNumberFormat="1" applyFont="1" applyFill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 horizontal="right"/>
      <protection/>
    </xf>
    <xf numFmtId="10" fontId="4" fillId="0" borderId="16" xfId="68" applyNumberFormat="1" applyFont="1" applyFill="1" applyBorder="1" applyAlignment="1" applyProtection="1">
      <alignment horizontal="right" vertical="center"/>
      <protection/>
    </xf>
    <xf numFmtId="0" fontId="2" fillId="35" borderId="16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 horizontal="right"/>
      <protection/>
    </xf>
    <xf numFmtId="0" fontId="2" fillId="35" borderId="21" xfId="0" applyFont="1" applyFill="1" applyBorder="1" applyAlignment="1" applyProtection="1">
      <alignment horizontal="right"/>
      <protection/>
    </xf>
    <xf numFmtId="0" fontId="2" fillId="35" borderId="30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11" fillId="35" borderId="28" xfId="0" applyFont="1" applyFill="1" applyBorder="1" applyAlignment="1" applyProtection="1">
      <alignment horizontal="right"/>
      <protection/>
    </xf>
    <xf numFmtId="0" fontId="2" fillId="35" borderId="10" xfId="0" applyNumberFormat="1" applyFont="1" applyFill="1" applyBorder="1" applyAlignment="1" applyProtection="1">
      <alignment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10" fontId="4" fillId="0" borderId="20" xfId="68" applyNumberFormat="1" applyFont="1" applyFill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right"/>
      <protection/>
    </xf>
    <xf numFmtId="3" fontId="2" fillId="36" borderId="29" xfId="0" applyNumberFormat="1" applyFont="1" applyFill="1" applyBorder="1" applyAlignment="1" applyProtection="1">
      <alignment horizontal="right" vertical="center"/>
      <protection/>
    </xf>
    <xf numFmtId="2" fontId="2" fillId="0" borderId="20" xfId="0" applyNumberFormat="1" applyFont="1" applyBorder="1" applyAlignment="1" applyProtection="1">
      <alignment horizontal="right"/>
      <protection/>
    </xf>
    <xf numFmtId="0" fontId="2" fillId="36" borderId="2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0" fontId="4" fillId="0" borderId="16" xfId="68" applyNumberFormat="1" applyFont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35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 horizontal="right"/>
      <protection/>
    </xf>
    <xf numFmtId="0" fontId="4" fillId="36" borderId="14" xfId="0" applyFont="1" applyFill="1" applyBorder="1" applyAlignment="1" applyProtection="1">
      <alignment/>
      <protection/>
    </xf>
    <xf numFmtId="0" fontId="2" fillId="35" borderId="29" xfId="0" applyFont="1" applyFill="1" applyBorder="1" applyAlignment="1" applyProtection="1">
      <alignment/>
      <protection/>
    </xf>
    <xf numFmtId="0" fontId="4" fillId="36" borderId="30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 horizontal="right"/>
      <protection/>
    </xf>
    <xf numFmtId="3" fontId="2" fillId="36" borderId="1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6" borderId="29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3" fontId="4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5" borderId="0" xfId="0" applyNumberFormat="1" applyFont="1" applyFill="1" applyBorder="1" applyAlignment="1" applyProtection="1">
      <alignment horizontal="right" vertical="center"/>
      <protection/>
    </xf>
    <xf numFmtId="3" fontId="2" fillId="35" borderId="14" xfId="0" applyNumberFormat="1" applyFont="1" applyFill="1" applyBorder="1" applyAlignment="1" applyProtection="1">
      <alignment horizontal="right" vertical="center"/>
      <protection/>
    </xf>
    <xf numFmtId="0" fontId="2" fillId="35" borderId="34" xfId="0" applyFont="1" applyFill="1" applyBorder="1" applyAlignment="1" applyProtection="1">
      <alignment/>
      <protection/>
    </xf>
    <xf numFmtId="2" fontId="2" fillId="0" borderId="29" xfId="0" applyNumberFormat="1" applyFont="1" applyBorder="1" applyAlignment="1" applyProtection="1">
      <alignment/>
      <protection/>
    </xf>
    <xf numFmtId="172" fontId="4" fillId="38" borderId="22" xfId="0" applyNumberFormat="1" applyFont="1" applyFill="1" applyBorder="1" applyAlignment="1" applyProtection="1">
      <alignment vertical="center"/>
      <protection/>
    </xf>
    <xf numFmtId="172" fontId="4" fillId="38" borderId="2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2" fillId="36" borderId="25" xfId="0" applyNumberFormat="1" applyFont="1" applyFill="1" applyBorder="1" applyAlignment="1" applyProtection="1">
      <alignment horizontal="right" vertical="center"/>
      <protection/>
    </xf>
    <xf numFmtId="0" fontId="2" fillId="36" borderId="23" xfId="0" applyFont="1" applyFill="1" applyBorder="1" applyAlignment="1" applyProtection="1">
      <alignment horizontal="right" vertical="center"/>
      <protection/>
    </xf>
    <xf numFmtId="0" fontId="2" fillId="36" borderId="20" xfId="0" applyFont="1" applyFill="1" applyBorder="1" applyAlignment="1" applyProtection="1">
      <alignment horizontal="right" vertical="center"/>
      <protection/>
    </xf>
    <xf numFmtId="0" fontId="4" fillId="36" borderId="33" xfId="0" applyFont="1" applyFill="1" applyBorder="1" applyAlignment="1" applyProtection="1">
      <alignment horizontal="right" vertical="center"/>
      <protection/>
    </xf>
    <xf numFmtId="0" fontId="2" fillId="36" borderId="25" xfId="0" applyFont="1" applyFill="1" applyBorder="1" applyAlignment="1" applyProtection="1">
      <alignment horizontal="right" vertical="center"/>
      <protection/>
    </xf>
    <xf numFmtId="0" fontId="2" fillId="36" borderId="27" xfId="0" applyFont="1" applyFill="1" applyBorder="1" applyAlignment="1" applyProtection="1">
      <alignment horizontal="right" vertical="center"/>
      <protection/>
    </xf>
    <xf numFmtId="0" fontId="2" fillId="36" borderId="20" xfId="0" applyNumberFormat="1" applyFont="1" applyFill="1" applyBorder="1" applyAlignment="1" applyProtection="1">
      <alignment horizontal="right" vertical="center"/>
      <protection/>
    </xf>
    <xf numFmtId="172" fontId="4" fillId="16" borderId="15" xfId="0" applyNumberFormat="1" applyFont="1" applyFill="1" applyBorder="1" applyAlignment="1" applyProtection="1">
      <alignment horizontal="center" vertical="center"/>
      <protection/>
    </xf>
    <xf numFmtId="17" fontId="4" fillId="18" borderId="15" xfId="0" applyNumberFormat="1" applyFont="1" applyFill="1" applyBorder="1" applyAlignment="1" applyProtection="1">
      <alignment horizontal="center"/>
      <protection/>
    </xf>
    <xf numFmtId="172" fontId="4" fillId="18" borderId="15" xfId="0" applyNumberFormat="1" applyFont="1" applyFill="1" applyBorder="1" applyAlignment="1" applyProtection="1">
      <alignment horizontal="center" vertical="center"/>
      <protection/>
    </xf>
    <xf numFmtId="17" fontId="4" fillId="37" borderId="15" xfId="0" applyNumberFormat="1" applyFont="1" applyFill="1" applyBorder="1" applyAlignment="1" applyProtection="1">
      <alignment horizontal="center"/>
      <protection/>
    </xf>
    <xf numFmtId="172" fontId="4" fillId="37" borderId="15" xfId="0" applyNumberFormat="1" applyFont="1" applyFill="1" applyBorder="1" applyAlignment="1" applyProtection="1">
      <alignment horizontal="center" vertical="center"/>
      <protection/>
    </xf>
    <xf numFmtId="16" fontId="0" fillId="0" borderId="0" xfId="0" applyNumberFormat="1" applyAlignment="1">
      <alignment/>
    </xf>
    <xf numFmtId="172" fontId="4" fillId="39" borderId="17" xfId="0" applyNumberFormat="1" applyFont="1" applyFill="1" applyBorder="1" applyAlignment="1" applyProtection="1">
      <alignment horizontal="center" vertical="center"/>
      <protection/>
    </xf>
    <xf numFmtId="172" fontId="4" fillId="32" borderId="15" xfId="0" applyNumberFormat="1" applyFont="1" applyFill="1" applyBorder="1" applyAlignment="1" applyProtection="1">
      <alignment horizontal="center" vertical="center"/>
      <protection/>
    </xf>
    <xf numFmtId="172" fontId="4" fillId="32" borderId="17" xfId="0" applyNumberFormat="1" applyFont="1" applyFill="1" applyBorder="1" applyAlignment="1" applyProtection="1">
      <alignment horizontal="center" vertical="center"/>
      <protection/>
    </xf>
    <xf numFmtId="17" fontId="4" fillId="38" borderId="15" xfId="0" applyNumberFormat="1" applyFont="1" applyFill="1" applyBorder="1" applyAlignment="1" applyProtection="1">
      <alignment horizontal="center"/>
      <protection/>
    </xf>
    <xf numFmtId="172" fontId="4" fillId="6" borderId="36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>
      <alignment/>
      <protection/>
    </xf>
    <xf numFmtId="1" fontId="2" fillId="36" borderId="16" xfId="0" applyNumberFormat="1" applyFont="1" applyFill="1" applyBorder="1" applyAlignment="1" applyProtection="1">
      <alignment horizontal="right" vertical="center"/>
      <protection/>
    </xf>
    <xf numFmtId="172" fontId="11" fillId="6" borderId="37" xfId="0" applyNumberFormat="1" applyFont="1" applyFill="1" applyBorder="1" applyAlignment="1" applyProtection="1">
      <alignment horizontal="left" vertical="center"/>
      <protection/>
    </xf>
    <xf numFmtId="0" fontId="5" fillId="36" borderId="0" xfId="0" applyFont="1" applyFill="1" applyAlignment="1" applyProtection="1">
      <alignment/>
      <protection/>
    </xf>
    <xf numFmtId="17" fontId="15" fillId="0" borderId="14" xfId="0" applyNumberFormat="1" applyFont="1" applyBorder="1" applyAlignment="1">
      <alignment horizontal="left"/>
    </xf>
    <xf numFmtId="0" fontId="15" fillId="0" borderId="14" xfId="0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9" fontId="15" fillId="0" borderId="14" xfId="68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38" xfId="0" applyFont="1" applyBorder="1" applyAlignment="1">
      <alignment/>
    </xf>
    <xf numFmtId="3" fontId="15" fillId="0" borderId="39" xfId="0" applyNumberFormat="1" applyFont="1" applyBorder="1" applyAlignment="1">
      <alignment/>
    </xf>
    <xf numFmtId="0" fontId="14" fillId="0" borderId="0" xfId="0" applyFont="1" applyAlignment="1">
      <alignment/>
    </xf>
    <xf numFmtId="172" fontId="6" fillId="32" borderId="14" xfId="0" applyNumberFormat="1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16" fillId="32" borderId="15" xfId="0" applyFont="1" applyFill="1" applyBorder="1" applyAlignment="1">
      <alignment horizontal="center"/>
    </xf>
    <xf numFmtId="3" fontId="15" fillId="0" borderId="24" xfId="0" applyNumberFormat="1" applyFont="1" applyBorder="1" applyAlignment="1">
      <alignment/>
    </xf>
    <xf numFmtId="0" fontId="16" fillId="33" borderId="15" xfId="0" applyFont="1" applyFill="1" applyBorder="1" applyAlignment="1">
      <alignment horizontal="center" wrapText="1"/>
    </xf>
    <xf numFmtId="0" fontId="15" fillId="0" borderId="23" xfId="0" applyFont="1" applyBorder="1" applyAlignment="1">
      <alignment/>
    </xf>
    <xf numFmtId="3" fontId="15" fillId="0" borderId="25" xfId="0" applyNumberFormat="1" applyFont="1" applyBorder="1" applyAlignment="1">
      <alignment/>
    </xf>
    <xf numFmtId="10" fontId="15" fillId="0" borderId="40" xfId="68" applyNumberFormat="1" applyFont="1" applyBorder="1" applyAlignment="1">
      <alignment/>
    </xf>
    <xf numFmtId="0" fontId="15" fillId="0" borderId="20" xfId="0" applyFont="1" applyBorder="1" applyAlignment="1">
      <alignment/>
    </xf>
    <xf numFmtId="3" fontId="15" fillId="0" borderId="16" xfId="0" applyNumberFormat="1" applyFont="1" applyBorder="1" applyAlignment="1">
      <alignment/>
    </xf>
    <xf numFmtId="10" fontId="15" fillId="0" borderId="34" xfId="68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" fontId="15" fillId="0" borderId="26" xfId="0" applyNumberFormat="1" applyFont="1" applyBorder="1" applyAlignment="1">
      <alignment/>
    </xf>
    <xf numFmtId="10" fontId="15" fillId="0" borderId="41" xfId="68" applyNumberFormat="1" applyFont="1" applyBorder="1" applyAlignment="1">
      <alignment/>
    </xf>
    <xf numFmtId="0" fontId="16" fillId="0" borderId="37" xfId="0" applyFont="1" applyFill="1" applyBorder="1" applyAlignment="1">
      <alignment/>
    </xf>
    <xf numFmtId="3" fontId="16" fillId="0" borderId="42" xfId="0" applyNumberFormat="1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11" xfId="0" applyFont="1" applyFill="1" applyBorder="1" applyAlignment="1">
      <alignment/>
    </xf>
    <xf numFmtId="174" fontId="15" fillId="0" borderId="13" xfId="68" applyNumberFormat="1" applyFont="1" applyBorder="1" applyAlignment="1">
      <alignment/>
    </xf>
    <xf numFmtId="0" fontId="15" fillId="0" borderId="30" xfId="0" applyFont="1" applyFill="1" applyBorder="1" applyAlignment="1">
      <alignment/>
    </xf>
    <xf numFmtId="174" fontId="15" fillId="0" borderId="21" xfId="68" applyNumberFormat="1" applyFont="1" applyBorder="1" applyAlignment="1">
      <alignment/>
    </xf>
    <xf numFmtId="0" fontId="16" fillId="0" borderId="44" xfId="0" applyFont="1" applyFill="1" applyBorder="1" applyAlignment="1">
      <alignment/>
    </xf>
    <xf numFmtId="0" fontId="15" fillId="0" borderId="45" xfId="0" applyFont="1" applyBorder="1" applyAlignment="1">
      <alignment/>
    </xf>
    <xf numFmtId="0" fontId="16" fillId="33" borderId="46" xfId="0" applyFont="1" applyFill="1" applyBorder="1" applyAlignment="1">
      <alignment horizontal="center" wrapText="1"/>
    </xf>
    <xf numFmtId="0" fontId="16" fillId="33" borderId="47" xfId="0" applyFont="1" applyFill="1" applyBorder="1" applyAlignment="1">
      <alignment horizontal="center" wrapText="1"/>
    </xf>
    <xf numFmtId="0" fontId="16" fillId="33" borderId="48" xfId="0" applyFont="1" applyFill="1" applyBorder="1" applyAlignment="1">
      <alignment horizontal="center" wrapText="1"/>
    </xf>
    <xf numFmtId="0" fontId="15" fillId="0" borderId="22" xfId="0" applyFont="1" applyBorder="1" applyAlignment="1">
      <alignment/>
    </xf>
    <xf numFmtId="10" fontId="15" fillId="0" borderId="49" xfId="68" applyNumberFormat="1" applyFont="1" applyBorder="1" applyAlignment="1">
      <alignment/>
    </xf>
    <xf numFmtId="0" fontId="16" fillId="0" borderId="50" xfId="0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22" xfId="0" applyFont="1" applyFill="1" applyBorder="1" applyAlignment="1">
      <alignment/>
    </xf>
    <xf numFmtId="174" fontId="15" fillId="0" borderId="49" xfId="68" applyNumberFormat="1" applyFont="1" applyBorder="1" applyAlignment="1">
      <alignment/>
    </xf>
    <xf numFmtId="0" fontId="15" fillId="0" borderId="20" xfId="0" applyFont="1" applyFill="1" applyBorder="1" applyAlignment="1">
      <alignment/>
    </xf>
    <xf numFmtId="174" fontId="15" fillId="0" borderId="34" xfId="68" applyNumberFormat="1" applyFont="1" applyBorder="1" applyAlignment="1">
      <alignment/>
    </xf>
    <xf numFmtId="17" fontId="4" fillId="6" borderId="17" xfId="0" applyNumberFormat="1" applyFont="1" applyFill="1" applyBorder="1" applyAlignment="1" applyProtection="1">
      <alignment/>
      <protection/>
    </xf>
    <xf numFmtId="0" fontId="16" fillId="0" borderId="14" xfId="0" applyFont="1" applyBorder="1" applyAlignment="1">
      <alignment/>
    </xf>
    <xf numFmtId="0" fontId="2" fillId="36" borderId="27" xfId="0" applyNumberFormat="1" applyFont="1" applyFill="1" applyBorder="1" applyAlignment="1" applyProtection="1">
      <alignment horizontal="right" vertical="center"/>
      <protection/>
    </xf>
    <xf numFmtId="0" fontId="2" fillId="36" borderId="30" xfId="0" applyFont="1" applyFill="1" applyBorder="1" applyAlignment="1" applyProtection="1">
      <alignment/>
      <protection/>
    </xf>
    <xf numFmtId="0" fontId="2" fillId="36" borderId="20" xfId="0" applyNumberFormat="1" applyFont="1" applyFill="1" applyBorder="1" applyAlignment="1" applyProtection="1">
      <alignment horizontal="center" vertical="center"/>
      <protection/>
    </xf>
    <xf numFmtId="3" fontId="2" fillId="36" borderId="20" xfId="0" applyNumberFormat="1" applyFont="1" applyFill="1" applyBorder="1" applyAlignment="1" applyProtection="1">
      <alignment horizontal="right" vertical="center"/>
      <protection/>
    </xf>
    <xf numFmtId="17" fontId="4" fillId="6" borderId="51" xfId="0" applyNumberFormat="1" applyFont="1" applyFill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172" fontId="73" fillId="37" borderId="15" xfId="0" applyNumberFormat="1" applyFont="1" applyFill="1" applyBorder="1" applyAlignment="1" applyProtection="1">
      <alignment vertical="center"/>
      <protection/>
    </xf>
    <xf numFmtId="172" fontId="73" fillId="6" borderId="36" xfId="0" applyNumberFormat="1" applyFont="1" applyFill="1" applyBorder="1" applyAlignment="1" applyProtection="1">
      <alignment horizontal="center" vertical="center"/>
      <protection/>
    </xf>
    <xf numFmtId="172" fontId="73" fillId="32" borderId="15" xfId="0" applyNumberFormat="1" applyFont="1" applyFill="1" applyBorder="1" applyAlignment="1" applyProtection="1">
      <alignment horizontal="center" vertical="center"/>
      <protection/>
    </xf>
    <xf numFmtId="172" fontId="73" fillId="32" borderId="17" xfId="0" applyNumberFormat="1" applyFont="1" applyFill="1" applyBorder="1" applyAlignment="1" applyProtection="1">
      <alignment horizontal="center" vertical="center"/>
      <protection/>
    </xf>
    <xf numFmtId="17" fontId="73" fillId="38" borderId="15" xfId="0" applyNumberFormat="1" applyFont="1" applyFill="1" applyBorder="1" applyAlignment="1" applyProtection="1">
      <alignment horizontal="center"/>
      <protection/>
    </xf>
    <xf numFmtId="172" fontId="73" fillId="39" borderId="17" xfId="0" applyNumberFormat="1" applyFont="1" applyFill="1" applyBorder="1" applyAlignment="1" applyProtection="1">
      <alignment horizontal="center" vertical="center"/>
      <protection/>
    </xf>
    <xf numFmtId="172" fontId="73" fillId="16" borderId="15" xfId="0" applyNumberFormat="1" applyFont="1" applyFill="1" applyBorder="1" applyAlignment="1" applyProtection="1">
      <alignment horizontal="center" vertical="center"/>
      <protection/>
    </xf>
    <xf numFmtId="172" fontId="73" fillId="18" borderId="15" xfId="0" applyNumberFormat="1" applyFont="1" applyFill="1" applyBorder="1" applyAlignment="1" applyProtection="1">
      <alignment horizontal="center" vertical="center"/>
      <protection/>
    </xf>
    <xf numFmtId="172" fontId="73" fillId="37" borderId="15" xfId="0" applyNumberFormat="1" applyFont="1" applyFill="1" applyBorder="1" applyAlignment="1" applyProtection="1">
      <alignment horizontal="center" vertical="center"/>
      <protection/>
    </xf>
    <xf numFmtId="0" fontId="73" fillId="34" borderId="17" xfId="0" applyNumberFormat="1" applyFont="1" applyFill="1" applyBorder="1" applyAlignment="1" applyProtection="1">
      <alignment horizontal="center" vertical="center"/>
      <protection/>
    </xf>
    <xf numFmtId="0" fontId="73" fillId="34" borderId="15" xfId="0" applyNumberFormat="1" applyFont="1" applyFill="1" applyBorder="1" applyAlignment="1" applyProtection="1">
      <alignment vertical="center"/>
      <protection/>
    </xf>
    <xf numFmtId="0" fontId="71" fillId="35" borderId="19" xfId="0" applyFont="1" applyFill="1" applyBorder="1" applyAlignment="1" applyProtection="1">
      <alignment/>
      <protection/>
    </xf>
    <xf numFmtId="0" fontId="73" fillId="34" borderId="15" xfId="0" applyFont="1" applyFill="1" applyBorder="1" applyAlignment="1" applyProtection="1">
      <alignment horizontal="left" vertical="center"/>
      <protection/>
    </xf>
    <xf numFmtId="0" fontId="71" fillId="36" borderId="20" xfId="0" applyFont="1" applyFill="1" applyBorder="1" applyAlignment="1" applyProtection="1">
      <alignment horizontal="center" vertical="center"/>
      <protection/>
    </xf>
    <xf numFmtId="10" fontId="15" fillId="0" borderId="14" xfId="68" applyNumberFormat="1" applyFont="1" applyBorder="1" applyAlignment="1">
      <alignment/>
    </xf>
    <xf numFmtId="0" fontId="2" fillId="36" borderId="23" xfId="0" applyNumberFormat="1" applyFont="1" applyFill="1" applyBorder="1" applyAlignment="1" applyProtection="1">
      <alignment horizontal="center" vertical="center"/>
      <protection/>
    </xf>
    <xf numFmtId="3" fontId="4" fillId="36" borderId="20" xfId="0" applyNumberFormat="1" applyFont="1" applyFill="1" applyBorder="1" applyAlignment="1" applyProtection="1">
      <alignment horizontal="right" vertical="center"/>
      <protection/>
    </xf>
    <xf numFmtId="3" fontId="4" fillId="36" borderId="30" xfId="0" applyNumberFormat="1" applyFont="1" applyFill="1" applyBorder="1" applyAlignment="1" applyProtection="1">
      <alignment/>
      <protection/>
    </xf>
    <xf numFmtId="0" fontId="4" fillId="36" borderId="34" xfId="0" applyFont="1" applyFill="1" applyBorder="1" applyAlignment="1" applyProtection="1">
      <alignment/>
      <protection/>
    </xf>
    <xf numFmtId="17" fontId="3" fillId="36" borderId="0" xfId="0" applyNumberFormat="1" applyFont="1" applyFill="1" applyBorder="1" applyAlignment="1" applyProtection="1">
      <alignment horizontal="left" vertical="center"/>
      <protection/>
    </xf>
    <xf numFmtId="3" fontId="4" fillId="36" borderId="20" xfId="0" applyNumberFormat="1" applyFont="1" applyFill="1" applyBorder="1" applyAlignment="1" applyProtection="1">
      <alignment/>
      <protection/>
    </xf>
    <xf numFmtId="1" fontId="2" fillId="36" borderId="20" xfId="0" applyNumberFormat="1" applyFont="1" applyFill="1" applyBorder="1" applyAlignment="1" applyProtection="1">
      <alignment horizontal="right" vertical="center"/>
      <protection/>
    </xf>
    <xf numFmtId="3" fontId="2" fillId="36" borderId="20" xfId="0" applyNumberFormat="1" applyFont="1" applyFill="1" applyBorder="1" applyAlignment="1" applyProtection="1">
      <alignment horizontal="right" vertical="center"/>
      <protection locked="0"/>
    </xf>
    <xf numFmtId="3" fontId="2" fillId="36" borderId="50" xfId="0" applyNumberFormat="1" applyFont="1" applyFill="1" applyBorder="1" applyAlignment="1" applyProtection="1">
      <alignment horizontal="right" vertical="center"/>
      <protection locked="0"/>
    </xf>
    <xf numFmtId="10" fontId="4" fillId="36" borderId="20" xfId="68" applyNumberFormat="1" applyFont="1" applyFill="1" applyBorder="1" applyAlignment="1" applyProtection="1">
      <alignment horizontal="right" vertical="center"/>
      <protection/>
    </xf>
    <xf numFmtId="3" fontId="4" fillId="36" borderId="20" xfId="0" applyNumberFormat="1" applyFont="1" applyFill="1" applyBorder="1" applyAlignment="1" applyProtection="1">
      <alignment horizontal="right"/>
      <protection/>
    </xf>
    <xf numFmtId="0" fontId="2" fillId="36" borderId="24" xfId="0" applyNumberFormat="1" applyFont="1" applyFill="1" applyBorder="1" applyAlignment="1" applyProtection="1">
      <alignment horizontal="right" vertical="center"/>
      <protection/>
    </xf>
    <xf numFmtId="3" fontId="4" fillId="36" borderId="34" xfId="0" applyNumberFormat="1" applyFont="1" applyFill="1" applyBorder="1" applyAlignment="1" applyProtection="1">
      <alignment/>
      <protection/>
    </xf>
    <xf numFmtId="3" fontId="4" fillId="36" borderId="52" xfId="0" applyNumberFormat="1" applyFont="1" applyFill="1" applyBorder="1" applyAlignment="1" applyProtection="1">
      <alignment/>
      <protection/>
    </xf>
    <xf numFmtId="3" fontId="4" fillId="36" borderId="14" xfId="0" applyNumberFormat="1" applyFont="1" applyFill="1" applyBorder="1" applyAlignment="1" applyProtection="1">
      <alignment/>
      <protection/>
    </xf>
    <xf numFmtId="1" fontId="2" fillId="36" borderId="21" xfId="0" applyNumberFormat="1" applyFont="1" applyFill="1" applyBorder="1" applyAlignment="1" applyProtection="1">
      <alignment horizontal="right" vertical="center"/>
      <protection/>
    </xf>
    <xf numFmtId="1" fontId="2" fillId="36" borderId="30" xfId="0" applyNumberFormat="1" applyFont="1" applyFill="1" applyBorder="1" applyAlignment="1" applyProtection="1">
      <alignment horizontal="right" vertical="center"/>
      <protection/>
    </xf>
    <xf numFmtId="1" fontId="2" fillId="36" borderId="29" xfId="0" applyNumberFormat="1" applyFont="1" applyFill="1" applyBorder="1" applyAlignment="1" applyProtection="1">
      <alignment horizontal="right" vertical="center"/>
      <protection/>
    </xf>
    <xf numFmtId="1" fontId="2" fillId="36" borderId="14" xfId="0" applyNumberFormat="1" applyFont="1" applyFill="1" applyBorder="1" applyAlignment="1" applyProtection="1">
      <alignment horizontal="right" vertical="center"/>
      <protection/>
    </xf>
    <xf numFmtId="1" fontId="2" fillId="36" borderId="14" xfId="0" applyNumberFormat="1" applyFont="1" applyFill="1" applyBorder="1" applyAlignment="1" applyProtection="1">
      <alignment/>
      <protection/>
    </xf>
    <xf numFmtId="1" fontId="2" fillId="36" borderId="34" xfId="0" applyNumberFormat="1" applyFont="1" applyFill="1" applyBorder="1" applyAlignment="1" applyProtection="1">
      <alignment/>
      <protection/>
    </xf>
    <xf numFmtId="3" fontId="2" fillId="36" borderId="21" xfId="0" applyNumberFormat="1" applyFont="1" applyFill="1" applyBorder="1" applyAlignment="1" applyProtection="1">
      <alignment horizontal="right" vertical="center"/>
      <protection locked="0"/>
    </xf>
    <xf numFmtId="0" fontId="2" fillId="36" borderId="26" xfId="0" applyNumberFormat="1" applyFont="1" applyFill="1" applyBorder="1" applyAlignment="1" applyProtection="1">
      <alignment horizontal="right" vertical="center"/>
      <protection/>
    </xf>
    <xf numFmtId="3" fontId="2" fillId="36" borderId="26" xfId="0" applyNumberFormat="1" applyFont="1" applyFill="1" applyBorder="1" applyAlignment="1" applyProtection="1">
      <alignment horizontal="right" vertical="center"/>
      <protection locked="0"/>
    </xf>
    <xf numFmtId="2" fontId="2" fillId="36" borderId="30" xfId="0" applyNumberFormat="1" applyFont="1" applyFill="1" applyBorder="1" applyAlignment="1" applyProtection="1">
      <alignment/>
      <protection/>
    </xf>
    <xf numFmtId="0" fontId="4" fillId="36" borderId="21" xfId="0" applyFont="1" applyFill="1" applyBorder="1" applyAlignment="1" applyProtection="1">
      <alignment/>
      <protection/>
    </xf>
    <xf numFmtId="0" fontId="71" fillId="36" borderId="30" xfId="0" applyFont="1" applyFill="1" applyBorder="1" applyAlignment="1" applyProtection="1">
      <alignment/>
      <protection/>
    </xf>
    <xf numFmtId="0" fontId="72" fillId="36" borderId="0" xfId="0" applyFont="1" applyFill="1" applyAlignment="1" applyProtection="1">
      <alignment/>
      <protection/>
    </xf>
    <xf numFmtId="3" fontId="2" fillId="36" borderId="3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36" borderId="20" xfId="0" applyFont="1" applyFill="1" applyBorder="1" applyAlignment="1" applyProtection="1">
      <alignment horizontal="right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73" fillId="34" borderId="20" xfId="0" applyNumberFormat="1" applyFont="1" applyFill="1" applyBorder="1" applyAlignment="1" applyProtection="1">
      <alignment horizontal="center" vertical="center"/>
      <protection/>
    </xf>
    <xf numFmtId="172" fontId="73" fillId="35" borderId="20" xfId="0" applyNumberFormat="1" applyFont="1" applyFill="1" applyBorder="1" applyAlignment="1" applyProtection="1">
      <alignment vertical="center"/>
      <protection/>
    </xf>
    <xf numFmtId="0" fontId="73" fillId="34" borderId="17" xfId="0" applyNumberFormat="1" applyFont="1" applyFill="1" applyBorder="1" applyAlignment="1" applyProtection="1">
      <alignment vertical="center"/>
      <protection/>
    </xf>
    <xf numFmtId="0" fontId="71" fillId="35" borderId="14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/>
    </xf>
    <xf numFmtId="0" fontId="71" fillId="35" borderId="53" xfId="0" applyFont="1" applyFill="1" applyBorder="1" applyAlignment="1" applyProtection="1">
      <alignment/>
      <protection/>
    </xf>
    <xf numFmtId="0" fontId="71" fillId="35" borderId="12" xfId="0" applyFont="1" applyFill="1" applyBorder="1" applyAlignment="1" applyProtection="1">
      <alignment/>
      <protection/>
    </xf>
    <xf numFmtId="0" fontId="71" fillId="36" borderId="0" xfId="0" applyFont="1" applyFill="1" applyAlignment="1" applyProtection="1">
      <alignment/>
      <protection/>
    </xf>
    <xf numFmtId="3" fontId="71" fillId="36" borderId="20" xfId="0" applyNumberFormat="1" applyFont="1" applyFill="1" applyBorder="1" applyAlignment="1" applyProtection="1">
      <alignment horizontal="right" vertical="center"/>
      <protection/>
    </xf>
    <xf numFmtId="0" fontId="71" fillId="35" borderId="10" xfId="0" applyFont="1" applyFill="1" applyBorder="1" applyAlignment="1" applyProtection="1">
      <alignment/>
      <protection/>
    </xf>
    <xf numFmtId="3" fontId="71" fillId="35" borderId="10" xfId="0" applyNumberFormat="1" applyFont="1" applyFill="1" applyBorder="1" applyAlignment="1" applyProtection="1">
      <alignment horizontal="right" vertical="center"/>
      <protection/>
    </xf>
    <xf numFmtId="3" fontId="71" fillId="35" borderId="14" xfId="0" applyNumberFormat="1" applyFont="1" applyFill="1" applyBorder="1" applyAlignment="1" applyProtection="1">
      <alignment horizontal="right" vertical="center"/>
      <protection/>
    </xf>
    <xf numFmtId="3" fontId="71" fillId="35" borderId="0" xfId="0" applyNumberFormat="1" applyFont="1" applyFill="1" applyBorder="1" applyAlignment="1" applyProtection="1">
      <alignment horizontal="right" vertical="center"/>
      <protection/>
    </xf>
    <xf numFmtId="0" fontId="73" fillId="34" borderId="22" xfId="0" applyFont="1" applyFill="1" applyBorder="1" applyAlignment="1" applyProtection="1">
      <alignment horizontal="left" vertical="center"/>
      <protection/>
    </xf>
    <xf numFmtId="0" fontId="71" fillId="35" borderId="29" xfId="0" applyFont="1" applyFill="1" applyBorder="1" applyAlignment="1" applyProtection="1">
      <alignment/>
      <protection/>
    </xf>
    <xf numFmtId="0" fontId="71" fillId="35" borderId="34" xfId="0" applyFont="1" applyFill="1" applyBorder="1" applyAlignment="1" applyProtection="1">
      <alignment/>
      <protection/>
    </xf>
    <xf numFmtId="0" fontId="71" fillId="35" borderId="21" xfId="0" applyFont="1" applyFill="1" applyBorder="1" applyAlignment="1" applyProtection="1">
      <alignment/>
      <protection/>
    </xf>
    <xf numFmtId="0" fontId="73" fillId="34" borderId="20" xfId="0" applyFont="1" applyFill="1" applyBorder="1" applyAlignment="1" applyProtection="1">
      <alignment horizontal="center" vertical="center"/>
      <protection/>
    </xf>
    <xf numFmtId="0" fontId="73" fillId="34" borderId="35" xfId="0" applyFont="1" applyFill="1" applyBorder="1" applyAlignment="1" applyProtection="1">
      <alignment horizontal="left" vertical="center"/>
      <protection/>
    </xf>
    <xf numFmtId="0" fontId="72" fillId="0" borderId="0" xfId="0" applyFont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36" borderId="0" xfId="0" applyNumberFormat="1" applyFont="1" applyFill="1" applyBorder="1" applyAlignment="1" applyProtection="1">
      <alignment vertical="center"/>
      <protection/>
    </xf>
    <xf numFmtId="0" fontId="4" fillId="34" borderId="29" xfId="0" applyNumberFormat="1" applyFont="1" applyFill="1" applyBorder="1" applyAlignment="1" applyProtection="1">
      <alignment horizontal="center" vertical="center"/>
      <protection/>
    </xf>
    <xf numFmtId="172" fontId="4" fillId="38" borderId="22" xfId="0" applyNumberFormat="1" applyFont="1" applyFill="1" applyBorder="1" applyAlignment="1" applyProtection="1">
      <alignment horizontal="center" vertical="center"/>
      <protection/>
    </xf>
    <xf numFmtId="0" fontId="4" fillId="34" borderId="32" xfId="0" applyNumberFormat="1" applyFont="1" applyFill="1" applyBorder="1" applyAlignment="1" applyProtection="1">
      <alignment horizontal="center" vertical="center"/>
      <protection/>
    </xf>
    <xf numFmtId="0" fontId="2" fillId="35" borderId="32" xfId="0" applyNumberFormat="1" applyFont="1" applyFill="1" applyBorder="1" applyAlignment="1" applyProtection="1">
      <alignment vertical="center"/>
      <protection/>
    </xf>
    <xf numFmtId="0" fontId="2" fillId="36" borderId="54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2" fillId="36" borderId="29" xfId="0" applyNumberFormat="1" applyFont="1" applyFill="1" applyBorder="1" applyAlignment="1" applyProtection="1">
      <alignment horizontal="center" vertical="center"/>
      <protection/>
    </xf>
    <xf numFmtId="1" fontId="2" fillId="36" borderId="30" xfId="0" applyNumberFormat="1" applyFont="1" applyFill="1" applyBorder="1" applyAlignment="1" applyProtection="1">
      <alignment/>
      <protection/>
    </xf>
    <xf numFmtId="3" fontId="4" fillId="36" borderId="16" xfId="0" applyNumberFormat="1" applyFont="1" applyFill="1" applyBorder="1" applyAlignment="1" applyProtection="1">
      <alignment horizontal="right" vertical="center"/>
      <protection/>
    </xf>
    <xf numFmtId="3" fontId="4" fillId="36" borderId="55" xfId="0" applyNumberFormat="1" applyFont="1" applyFill="1" applyBorder="1" applyAlignment="1" applyProtection="1">
      <alignment/>
      <protection/>
    </xf>
    <xf numFmtId="0" fontId="2" fillId="36" borderId="14" xfId="0" applyNumberFormat="1" applyFont="1" applyFill="1" applyBorder="1" applyAlignment="1" applyProtection="1">
      <alignment horizontal="right" vertical="center"/>
      <protection/>
    </xf>
    <xf numFmtId="0" fontId="4" fillId="34" borderId="33" xfId="0" applyNumberFormat="1" applyFont="1" applyFill="1" applyBorder="1" applyAlignment="1" applyProtection="1">
      <alignment vertical="center"/>
      <protection/>
    </xf>
    <xf numFmtId="10" fontId="4" fillId="36" borderId="16" xfId="68" applyNumberFormat="1" applyFont="1" applyFill="1" applyBorder="1" applyAlignment="1" applyProtection="1">
      <alignment horizontal="right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2" fillId="36" borderId="29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right"/>
      <protection/>
    </xf>
    <xf numFmtId="2" fontId="2" fillId="36" borderId="16" xfId="0" applyNumberFormat="1" applyFont="1" applyFill="1" applyBorder="1" applyAlignment="1" applyProtection="1">
      <alignment horizontal="right"/>
      <protection/>
    </xf>
    <xf numFmtId="3" fontId="2" fillId="36" borderId="16" xfId="0" applyNumberFormat="1" applyFont="1" applyFill="1" applyBorder="1" applyAlignment="1" applyProtection="1">
      <alignment horizontal="right" vertical="center"/>
      <protection/>
    </xf>
    <xf numFmtId="10" fontId="2" fillId="36" borderId="30" xfId="68" applyNumberFormat="1" applyFont="1" applyFill="1" applyBorder="1" applyAlignment="1" applyProtection="1">
      <alignment/>
      <protection/>
    </xf>
    <xf numFmtId="0" fontId="73" fillId="38" borderId="14" xfId="0" applyFont="1" applyFill="1" applyBorder="1" applyAlignment="1" applyProtection="1">
      <alignment/>
      <protection/>
    </xf>
    <xf numFmtId="0" fontId="12" fillId="35" borderId="22" xfId="0" applyFont="1" applyFill="1" applyBorder="1" applyAlignment="1" applyProtection="1">
      <alignment/>
      <protection/>
    </xf>
    <xf numFmtId="0" fontId="2" fillId="35" borderId="49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4" fillId="36" borderId="16" xfId="0" applyFont="1" applyFill="1" applyBorder="1" applyAlignment="1" applyProtection="1">
      <alignment/>
      <protection/>
    </xf>
    <xf numFmtId="0" fontId="2" fillId="36" borderId="29" xfId="0" applyFont="1" applyFill="1" applyBorder="1" applyAlignment="1" applyProtection="1">
      <alignment horizontal="center"/>
      <protection/>
    </xf>
    <xf numFmtId="0" fontId="0" fillId="36" borderId="56" xfId="0" applyFont="1" applyFill="1" applyBorder="1" applyAlignment="1">
      <alignment/>
    </xf>
    <xf numFmtId="0" fontId="4" fillId="36" borderId="55" xfId="0" applyFont="1" applyFill="1" applyBorder="1" applyAlignment="1" applyProtection="1">
      <alignment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71" fillId="35" borderId="14" xfId="0" applyFont="1" applyFill="1" applyBorder="1" applyAlignment="1" applyProtection="1">
      <alignment horizontal="right"/>
      <protection/>
    </xf>
    <xf numFmtId="0" fontId="71" fillId="36" borderId="30" xfId="0" applyFont="1" applyFill="1" applyBorder="1" applyAlignment="1" applyProtection="1">
      <alignment horizontal="center"/>
      <protection/>
    </xf>
    <xf numFmtId="0" fontId="71" fillId="36" borderId="30" xfId="0" applyFont="1" applyFill="1" applyBorder="1" applyAlignment="1" applyProtection="1">
      <alignment horizontal="right"/>
      <protection/>
    </xf>
    <xf numFmtId="3" fontId="73" fillId="36" borderId="20" xfId="0" applyNumberFormat="1" applyFont="1" applyFill="1" applyBorder="1" applyAlignment="1" applyProtection="1">
      <alignment horizontal="right"/>
      <protection/>
    </xf>
    <xf numFmtId="0" fontId="73" fillId="36" borderId="30" xfId="0" applyFont="1" applyFill="1" applyBorder="1" applyAlignment="1" applyProtection="1">
      <alignment/>
      <protection/>
    </xf>
    <xf numFmtId="0" fontId="73" fillId="36" borderId="21" xfId="0" applyFont="1" applyFill="1" applyBorder="1" applyAlignment="1" applyProtection="1">
      <alignment/>
      <protection/>
    </xf>
    <xf numFmtId="0" fontId="73" fillId="36" borderId="29" xfId="0" applyFont="1" applyFill="1" applyBorder="1" applyAlignment="1" applyProtection="1">
      <alignment/>
      <protection/>
    </xf>
    <xf numFmtId="0" fontId="73" fillId="36" borderId="14" xfId="0" applyFont="1" applyFill="1" applyBorder="1" applyAlignment="1" applyProtection="1">
      <alignment/>
      <protection/>
    </xf>
    <xf numFmtId="0" fontId="73" fillId="36" borderId="34" xfId="0" applyFont="1" applyFill="1" applyBorder="1" applyAlignment="1" applyProtection="1">
      <alignment/>
      <protection/>
    </xf>
    <xf numFmtId="0" fontId="71" fillId="36" borderId="23" xfId="0" applyNumberFormat="1" applyFont="1" applyFill="1" applyBorder="1" applyAlignment="1" applyProtection="1">
      <alignment horizontal="center" vertical="center"/>
      <protection/>
    </xf>
    <xf numFmtId="3" fontId="73" fillId="36" borderId="14" xfId="0" applyNumberFormat="1" applyFont="1" applyFill="1" applyBorder="1" applyAlignment="1" applyProtection="1">
      <alignment/>
      <protection/>
    </xf>
    <xf numFmtId="0" fontId="73" fillId="36" borderId="55" xfId="0" applyFont="1" applyFill="1" applyBorder="1" applyAlignment="1" applyProtection="1">
      <alignment/>
      <protection/>
    </xf>
    <xf numFmtId="0" fontId="71" fillId="36" borderId="20" xfId="0" applyNumberFormat="1" applyFont="1" applyFill="1" applyBorder="1" applyAlignment="1" applyProtection="1">
      <alignment horizontal="center" vertical="center"/>
      <protection/>
    </xf>
    <xf numFmtId="3" fontId="73" fillId="36" borderId="30" xfId="0" applyNumberFormat="1" applyFont="1" applyFill="1" applyBorder="1" applyAlignment="1" applyProtection="1">
      <alignment/>
      <protection/>
    </xf>
    <xf numFmtId="3" fontId="73" fillId="36" borderId="34" xfId="0" applyNumberFormat="1" applyFont="1" applyFill="1" applyBorder="1" applyAlignment="1" applyProtection="1">
      <alignment/>
      <protection/>
    </xf>
    <xf numFmtId="3" fontId="73" fillId="36" borderId="52" xfId="0" applyNumberFormat="1" applyFont="1" applyFill="1" applyBorder="1" applyAlignment="1" applyProtection="1">
      <alignment/>
      <protection/>
    </xf>
    <xf numFmtId="0" fontId="71" fillId="36" borderId="16" xfId="0" applyNumberFormat="1" applyFont="1" applyFill="1" applyBorder="1" applyAlignment="1" applyProtection="1">
      <alignment horizontal="right" vertical="center"/>
      <protection/>
    </xf>
    <xf numFmtId="1" fontId="71" fillId="36" borderId="20" xfId="0" applyNumberFormat="1" applyFont="1" applyFill="1" applyBorder="1" applyAlignment="1" applyProtection="1">
      <alignment horizontal="right" vertical="center"/>
      <protection/>
    </xf>
    <xf numFmtId="1" fontId="71" fillId="36" borderId="14" xfId="0" applyNumberFormat="1" applyFont="1" applyFill="1" applyBorder="1" applyAlignment="1" applyProtection="1">
      <alignment/>
      <protection/>
    </xf>
    <xf numFmtId="1" fontId="71" fillId="36" borderId="34" xfId="0" applyNumberFormat="1" applyFont="1" applyFill="1" applyBorder="1" applyAlignment="1" applyProtection="1">
      <alignment/>
      <protection/>
    </xf>
    <xf numFmtId="3" fontId="71" fillId="36" borderId="21" xfId="0" applyNumberFormat="1" applyFont="1" applyFill="1" applyBorder="1" applyAlignment="1" applyProtection="1">
      <alignment horizontal="right" vertical="center"/>
      <protection locked="0"/>
    </xf>
    <xf numFmtId="3" fontId="71" fillId="36" borderId="14" xfId="0" applyNumberFormat="1" applyFont="1" applyFill="1" applyBorder="1" applyAlignment="1" applyProtection="1">
      <alignment horizontal="right" vertical="center"/>
      <protection locked="0"/>
    </xf>
    <xf numFmtId="3" fontId="71" fillId="36" borderId="26" xfId="0" applyNumberFormat="1" applyFont="1" applyFill="1" applyBorder="1" applyAlignment="1" applyProtection="1">
      <alignment horizontal="right" vertical="center"/>
      <protection locked="0"/>
    </xf>
    <xf numFmtId="3" fontId="71" fillId="36" borderId="41" xfId="0" applyNumberFormat="1" applyFont="1" applyFill="1" applyBorder="1" applyAlignment="1" applyProtection="1">
      <alignment horizontal="right" vertical="center"/>
      <protection locked="0"/>
    </xf>
    <xf numFmtId="0" fontId="71" fillId="36" borderId="27" xfId="0" applyNumberFormat="1" applyFont="1" applyFill="1" applyBorder="1" applyAlignment="1" applyProtection="1">
      <alignment horizontal="right" vertical="center"/>
      <protection/>
    </xf>
    <xf numFmtId="10" fontId="71" fillId="36" borderId="20" xfId="68" applyNumberFormat="1" applyFont="1" applyFill="1" applyBorder="1" applyAlignment="1" applyProtection="1">
      <alignment horizontal="right" vertical="center"/>
      <protection/>
    </xf>
    <xf numFmtId="2" fontId="71" fillId="36" borderId="30" xfId="0" applyNumberFormat="1" applyFont="1" applyFill="1" applyBorder="1" applyAlignment="1" applyProtection="1">
      <alignment/>
      <protection/>
    </xf>
    <xf numFmtId="2" fontId="71" fillId="36" borderId="21" xfId="0" applyNumberFormat="1" applyFont="1" applyFill="1" applyBorder="1" applyAlignment="1" applyProtection="1">
      <alignment/>
      <protection/>
    </xf>
    <xf numFmtId="2" fontId="71" fillId="36" borderId="29" xfId="0" applyNumberFormat="1" applyFont="1" applyFill="1" applyBorder="1" applyAlignment="1" applyProtection="1">
      <alignment/>
      <protection/>
    </xf>
    <xf numFmtId="2" fontId="71" fillId="36" borderId="14" xfId="0" applyNumberFormat="1" applyFont="1" applyFill="1" applyBorder="1" applyAlignment="1" applyProtection="1">
      <alignment/>
      <protection/>
    </xf>
    <xf numFmtId="2" fontId="71" fillId="36" borderId="34" xfId="0" applyNumberFormat="1" applyFont="1" applyFill="1" applyBorder="1" applyAlignment="1" applyProtection="1">
      <alignment/>
      <protection/>
    </xf>
    <xf numFmtId="2" fontId="71" fillId="36" borderId="20" xfId="0" applyNumberFormat="1" applyFont="1" applyFill="1" applyBorder="1" applyAlignment="1" applyProtection="1">
      <alignment horizontal="right"/>
      <protection/>
    </xf>
    <xf numFmtId="0" fontId="71" fillId="36" borderId="20" xfId="0" applyFont="1" applyFill="1" applyBorder="1" applyAlignment="1" applyProtection="1">
      <alignment horizontal="center"/>
      <protection/>
    </xf>
    <xf numFmtId="0" fontId="71" fillId="36" borderId="16" xfId="0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9" fontId="15" fillId="0" borderId="14" xfId="68" applyFont="1" applyFill="1" applyBorder="1" applyAlignment="1">
      <alignment/>
    </xf>
    <xf numFmtId="3" fontId="15" fillId="36" borderId="24" xfId="0" applyNumberFormat="1" applyFont="1" applyFill="1" applyBorder="1" applyAlignment="1">
      <alignment/>
    </xf>
    <xf numFmtId="3" fontId="2" fillId="0" borderId="16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1" fillId="36" borderId="0" xfId="0" applyFont="1" applyFill="1" applyBorder="1" applyAlignment="1" applyProtection="1">
      <alignment horizontal="center" vertical="center"/>
      <protection/>
    </xf>
    <xf numFmtId="0" fontId="71" fillId="36" borderId="0" xfId="0" applyFont="1" applyFill="1" applyBorder="1" applyAlignment="1" applyProtection="1">
      <alignment horizontal="right"/>
      <protection/>
    </xf>
    <xf numFmtId="3" fontId="71" fillId="36" borderId="0" xfId="0" applyNumberFormat="1" applyFont="1" applyFill="1" applyBorder="1" applyAlignment="1" applyProtection="1">
      <alignment horizontal="right" vertical="center"/>
      <protection/>
    </xf>
    <xf numFmtId="2" fontId="71" fillId="36" borderId="20" xfId="0" applyNumberFormat="1" applyFont="1" applyFill="1" applyBorder="1" applyAlignment="1" applyProtection="1">
      <alignment horizontal="center" vertical="center"/>
      <protection/>
    </xf>
    <xf numFmtId="0" fontId="71" fillId="40" borderId="0" xfId="0" applyFont="1" applyFill="1" applyAlignment="1" applyProtection="1">
      <alignment/>
      <protection/>
    </xf>
    <xf numFmtId="0" fontId="71" fillId="36" borderId="23" xfId="0" applyNumberFormat="1" applyFont="1" applyFill="1" applyBorder="1" applyAlignment="1" applyProtection="1">
      <alignment horizontal="right" vertical="center"/>
      <protection/>
    </xf>
    <xf numFmtId="0" fontId="71" fillId="36" borderId="24" xfId="0" applyNumberFormat="1" applyFont="1" applyFill="1" applyBorder="1" applyAlignment="1" applyProtection="1">
      <alignment horizontal="right" vertical="center"/>
      <protection/>
    </xf>
    <xf numFmtId="0" fontId="71" fillId="36" borderId="26" xfId="0" applyNumberFormat="1" applyFont="1" applyFill="1" applyBorder="1" applyAlignment="1" applyProtection="1">
      <alignment horizontal="right" vertical="center"/>
      <protection/>
    </xf>
    <xf numFmtId="0" fontId="71" fillId="36" borderId="25" xfId="0" applyNumberFormat="1" applyFont="1" applyFill="1" applyBorder="1" applyAlignment="1" applyProtection="1">
      <alignment horizontal="right" vertical="center"/>
      <protection/>
    </xf>
    <xf numFmtId="0" fontId="71" fillId="36" borderId="20" xfId="0" applyFont="1" applyFill="1" applyBorder="1" applyAlignment="1" applyProtection="1">
      <alignment horizontal="right" vertical="center"/>
      <protection/>
    </xf>
    <xf numFmtId="0" fontId="73" fillId="36" borderId="33" xfId="0" applyFont="1" applyFill="1" applyBorder="1" applyAlignment="1" applyProtection="1">
      <alignment horizontal="right" vertical="center"/>
      <protection/>
    </xf>
    <xf numFmtId="0" fontId="71" fillId="36" borderId="16" xfId="0" applyFont="1" applyFill="1" applyBorder="1" applyAlignment="1" applyProtection="1">
      <alignment horizontal="right" vertical="center"/>
      <protection/>
    </xf>
    <xf numFmtId="0" fontId="71" fillId="36" borderId="25" xfId="0" applyFont="1" applyFill="1" applyBorder="1" applyAlignment="1" applyProtection="1">
      <alignment horizontal="right" vertical="center"/>
      <protection/>
    </xf>
    <xf numFmtId="0" fontId="71" fillId="36" borderId="27" xfId="0" applyFont="1" applyFill="1" applyBorder="1" applyAlignment="1" applyProtection="1">
      <alignment horizontal="right" vertical="center"/>
      <protection/>
    </xf>
    <xf numFmtId="0" fontId="2" fillId="36" borderId="29" xfId="0" applyFont="1" applyFill="1" applyBorder="1" applyAlignment="1" applyProtection="1">
      <alignment/>
      <protection/>
    </xf>
    <xf numFmtId="0" fontId="71" fillId="36" borderId="20" xfId="0" applyFont="1" applyFill="1" applyBorder="1" applyAlignment="1" applyProtection="1">
      <alignment/>
      <protection/>
    </xf>
    <xf numFmtId="0" fontId="71" fillId="36" borderId="21" xfId="0" applyFont="1" applyFill="1" applyBorder="1" applyAlignment="1" applyProtection="1">
      <alignment/>
      <protection/>
    </xf>
    <xf numFmtId="0" fontId="71" fillId="36" borderId="29" xfId="0" applyFont="1" applyFill="1" applyBorder="1" applyAlignment="1" applyProtection="1">
      <alignment/>
      <protection/>
    </xf>
    <xf numFmtId="0" fontId="71" fillId="36" borderId="14" xfId="0" applyFont="1" applyFill="1" applyBorder="1" applyAlignment="1" applyProtection="1">
      <alignment/>
      <protection/>
    </xf>
    <xf numFmtId="0" fontId="71" fillId="36" borderId="34" xfId="0" applyFont="1" applyFill="1" applyBorder="1" applyAlignment="1" applyProtection="1">
      <alignment/>
      <protection/>
    </xf>
    <xf numFmtId="0" fontId="71" fillId="36" borderId="16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1" fontId="4" fillId="36" borderId="30" xfId="0" applyNumberFormat="1" applyFont="1" applyFill="1" applyBorder="1" applyAlignment="1" applyProtection="1">
      <alignment/>
      <protection/>
    </xf>
    <xf numFmtId="3" fontId="71" fillId="36" borderId="29" xfId="0" applyNumberFormat="1" applyFont="1" applyFill="1" applyBorder="1" applyAlignment="1" applyProtection="1">
      <alignment horizontal="right" vertical="center"/>
      <protection/>
    </xf>
    <xf numFmtId="3" fontId="73" fillId="36" borderId="20" xfId="0" applyNumberFormat="1" applyFont="1" applyFill="1" applyBorder="1" applyAlignment="1" applyProtection="1">
      <alignment horizontal="right" vertical="center"/>
      <protection/>
    </xf>
    <xf numFmtId="3" fontId="73" fillId="36" borderId="20" xfId="0" applyNumberFormat="1" applyFont="1" applyFill="1" applyBorder="1" applyAlignment="1" applyProtection="1">
      <alignment/>
      <protection/>
    </xf>
    <xf numFmtId="3" fontId="71" fillId="36" borderId="20" xfId="0" applyNumberFormat="1" applyFont="1" applyFill="1" applyBorder="1" applyAlignment="1" applyProtection="1">
      <alignment horizontal="right" vertical="center"/>
      <protection locked="0"/>
    </xf>
    <xf numFmtId="3" fontId="71" fillId="36" borderId="50" xfId="0" applyNumberFormat="1" applyFont="1" applyFill="1" applyBorder="1" applyAlignment="1" applyProtection="1">
      <alignment horizontal="right" vertical="center"/>
      <protection locked="0"/>
    </xf>
    <xf numFmtId="10" fontId="73" fillId="36" borderId="20" xfId="68" applyNumberFormat="1" applyFont="1" applyFill="1" applyBorder="1" applyAlignment="1" applyProtection="1">
      <alignment horizontal="right" vertical="center"/>
      <protection/>
    </xf>
    <xf numFmtId="0" fontId="71" fillId="36" borderId="20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Border="1" applyAlignment="1" applyProtection="1">
      <alignment horizontal="right"/>
      <protection/>
    </xf>
    <xf numFmtId="17" fontId="4" fillId="8" borderId="17" xfId="0" applyNumberFormat="1" applyFont="1" applyFill="1" applyBorder="1" applyAlignment="1" applyProtection="1">
      <alignment horizontal="center"/>
      <protection/>
    </xf>
    <xf numFmtId="172" fontId="74" fillId="6" borderId="57" xfId="0" applyNumberFormat="1" applyFont="1" applyFill="1" applyBorder="1" applyAlignment="1" applyProtection="1">
      <alignment horizontal="left" vertical="center"/>
      <protection/>
    </xf>
    <xf numFmtId="17" fontId="73" fillId="6" borderId="58" xfId="0" applyNumberFormat="1" applyFont="1" applyFill="1" applyBorder="1" applyAlignment="1" applyProtection="1">
      <alignment/>
      <protection/>
    </xf>
    <xf numFmtId="1" fontId="73" fillId="36" borderId="20" xfId="0" applyNumberFormat="1" applyFont="1" applyFill="1" applyBorder="1" applyAlignment="1" applyProtection="1">
      <alignment horizontal="right" vertical="center"/>
      <protection/>
    </xf>
    <xf numFmtId="0" fontId="73" fillId="34" borderId="23" xfId="0" applyNumberFormat="1" applyFont="1" applyFill="1" applyBorder="1" applyAlignment="1" applyProtection="1">
      <alignment horizontal="center" vertical="center"/>
      <protection/>
    </xf>
    <xf numFmtId="0" fontId="73" fillId="38" borderId="39" xfId="0" applyFont="1" applyFill="1" applyBorder="1" applyAlignment="1" applyProtection="1">
      <alignment/>
      <protection/>
    </xf>
    <xf numFmtId="17" fontId="73" fillId="6" borderId="39" xfId="0" applyNumberFormat="1" applyFont="1" applyFill="1" applyBorder="1" applyAlignment="1" applyProtection="1">
      <alignment/>
      <protection/>
    </xf>
    <xf numFmtId="17" fontId="73" fillId="6" borderId="59" xfId="0" applyNumberFormat="1" applyFont="1" applyFill="1" applyBorder="1" applyAlignment="1" applyProtection="1">
      <alignment/>
      <protection/>
    </xf>
    <xf numFmtId="17" fontId="73" fillId="18" borderId="33" xfId="0" applyNumberFormat="1" applyFont="1" applyFill="1" applyBorder="1" applyAlignment="1" applyProtection="1">
      <alignment horizontal="center"/>
      <protection/>
    </xf>
    <xf numFmtId="17" fontId="73" fillId="37" borderId="33" xfId="0" applyNumberFormat="1" applyFont="1" applyFill="1" applyBorder="1" applyAlignment="1" applyProtection="1">
      <alignment horizontal="center"/>
      <protection/>
    </xf>
    <xf numFmtId="0" fontId="75" fillId="0" borderId="14" xfId="0" applyNumberFormat="1" applyFont="1" applyFill="1" applyBorder="1" applyAlignment="1" applyProtection="1">
      <alignment vertical="center"/>
      <protection/>
    </xf>
    <xf numFmtId="0" fontId="75" fillId="0" borderId="14" xfId="0" applyNumberFormat="1" applyFont="1" applyFill="1" applyBorder="1" applyAlignment="1" applyProtection="1">
      <alignment horizontal="center" vertical="center"/>
      <protection/>
    </xf>
    <xf numFmtId="0" fontId="72" fillId="0" borderId="14" xfId="0" applyFont="1" applyBorder="1" applyAlignment="1" applyProtection="1">
      <alignment/>
      <protection/>
    </xf>
    <xf numFmtId="0" fontId="76" fillId="0" borderId="14" xfId="0" applyNumberFormat="1" applyFont="1" applyFill="1" applyBorder="1" applyAlignment="1" applyProtection="1">
      <alignment horizontal="left" vertical="center"/>
      <protection/>
    </xf>
    <xf numFmtId="0" fontId="76" fillId="36" borderId="14" xfId="0" applyNumberFormat="1" applyFont="1" applyFill="1" applyBorder="1" applyAlignment="1" applyProtection="1">
      <alignment horizontal="right" vertical="center"/>
      <protection/>
    </xf>
    <xf numFmtId="17" fontId="75" fillId="36" borderId="14" xfId="0" applyNumberFormat="1" applyFont="1" applyFill="1" applyBorder="1" applyAlignment="1" applyProtection="1">
      <alignment horizontal="left" vertical="center"/>
      <protection/>
    </xf>
    <xf numFmtId="0" fontId="75" fillId="36" borderId="14" xfId="0" applyNumberFormat="1" applyFont="1" applyFill="1" applyBorder="1" applyAlignment="1" applyProtection="1">
      <alignment horizontal="left" vertical="center"/>
      <protection/>
    </xf>
    <xf numFmtId="3" fontId="75" fillId="36" borderId="14" xfId="0" applyNumberFormat="1" applyFont="1" applyFill="1" applyBorder="1" applyAlignment="1" applyProtection="1">
      <alignment horizontal="left" vertical="center"/>
      <protection/>
    </xf>
    <xf numFmtId="0" fontId="75" fillId="0" borderId="14" xfId="0" applyNumberFormat="1" applyFont="1" applyFill="1" applyBorder="1" applyAlignment="1" applyProtection="1">
      <alignment horizontal="left" vertical="center"/>
      <protection/>
    </xf>
    <xf numFmtId="0" fontId="72" fillId="0" borderId="14" xfId="0" applyFont="1" applyFill="1" applyBorder="1" applyAlignment="1" applyProtection="1">
      <alignment/>
      <protection/>
    </xf>
    <xf numFmtId="0" fontId="75" fillId="36" borderId="29" xfId="0" applyNumberFormat="1" applyFont="1" applyFill="1" applyBorder="1" applyAlignment="1" applyProtection="1">
      <alignment vertical="center"/>
      <protection/>
    </xf>
    <xf numFmtId="0" fontId="75" fillId="36" borderId="52" xfId="0" applyNumberFormat="1" applyFont="1" applyFill="1" applyBorder="1" applyAlignment="1" applyProtection="1">
      <alignment vertical="center"/>
      <protection/>
    </xf>
    <xf numFmtId="0" fontId="75" fillId="36" borderId="55" xfId="0" applyNumberFormat="1" applyFont="1" applyFill="1" applyBorder="1" applyAlignment="1" applyProtection="1">
      <alignment vertical="center"/>
      <protection/>
    </xf>
    <xf numFmtId="1" fontId="71" fillId="36" borderId="30" xfId="0" applyNumberFormat="1" applyFont="1" applyFill="1" applyBorder="1" applyAlignment="1" applyProtection="1">
      <alignment/>
      <protection/>
    </xf>
    <xf numFmtId="1" fontId="71" fillId="36" borderId="30" xfId="0" applyNumberFormat="1" applyFont="1" applyFill="1" applyBorder="1" applyAlignment="1" applyProtection="1">
      <alignment horizontal="right"/>
      <protection/>
    </xf>
    <xf numFmtId="1" fontId="4" fillId="36" borderId="16" xfId="0" applyNumberFormat="1" applyFont="1" applyFill="1" applyBorder="1" applyAlignment="1" applyProtection="1">
      <alignment horizontal="right" vertical="center"/>
      <protection/>
    </xf>
    <xf numFmtId="0" fontId="4" fillId="35" borderId="33" xfId="0" applyNumberFormat="1" applyFont="1" applyFill="1" applyBorder="1" applyAlignment="1" applyProtection="1">
      <alignment vertical="center"/>
      <protection/>
    </xf>
    <xf numFmtId="0" fontId="17" fillId="7" borderId="15" xfId="0" applyNumberFormat="1" applyFont="1" applyFill="1" applyBorder="1" applyAlignment="1" applyProtection="1">
      <alignment horizontal="left" vertical="center"/>
      <protection/>
    </xf>
    <xf numFmtId="0" fontId="4" fillId="36" borderId="25" xfId="0" applyNumberFormat="1" applyFont="1" applyFill="1" applyBorder="1" applyAlignment="1" applyProtection="1">
      <alignment horizontal="right" vertical="center"/>
      <protection/>
    </xf>
    <xf numFmtId="0" fontId="4" fillId="36" borderId="24" xfId="0" applyNumberFormat="1" applyFont="1" applyFill="1" applyBorder="1" applyAlignment="1" applyProtection="1">
      <alignment horizontal="right" vertical="center"/>
      <protection/>
    </xf>
    <xf numFmtId="0" fontId="4" fillId="36" borderId="16" xfId="0" applyNumberFormat="1" applyFont="1" applyFill="1" applyBorder="1" applyAlignment="1" applyProtection="1">
      <alignment horizontal="right" vertical="center"/>
      <protection/>
    </xf>
    <xf numFmtId="0" fontId="4" fillId="36" borderId="15" xfId="0" applyFont="1" applyFill="1" applyBorder="1" applyAlignment="1" applyProtection="1">
      <alignment horizontal="right" vertical="center"/>
      <protection/>
    </xf>
    <xf numFmtId="0" fontId="2" fillId="36" borderId="27" xfId="0" applyFont="1" applyFill="1" applyBorder="1" applyAlignment="1" applyProtection="1">
      <alignment horizontal="right"/>
      <protection/>
    </xf>
    <xf numFmtId="3" fontId="16" fillId="0" borderId="14" xfId="0" applyNumberFormat="1" applyFont="1" applyBorder="1" applyAlignment="1">
      <alignment/>
    </xf>
    <xf numFmtId="0" fontId="6" fillId="41" borderId="17" xfId="0" applyFont="1" applyFill="1" applyBorder="1" applyAlignment="1">
      <alignment horizontal="center"/>
    </xf>
    <xf numFmtId="0" fontId="6" fillId="41" borderId="60" xfId="0" applyFont="1" applyFill="1" applyBorder="1" applyAlignment="1">
      <alignment horizontal="center"/>
    </xf>
    <xf numFmtId="0" fontId="6" fillId="41" borderId="51" xfId="0" applyFont="1" applyFill="1" applyBorder="1" applyAlignment="1">
      <alignment horizontal="center"/>
    </xf>
    <xf numFmtId="17" fontId="15" fillId="0" borderId="14" xfId="0" applyNumberFormat="1" applyFont="1" applyBorder="1" applyAlignment="1" quotePrefix="1">
      <alignment horizontal="left"/>
    </xf>
    <xf numFmtId="172" fontId="6" fillId="32" borderId="14" xfId="0" applyNumberFormat="1" applyFont="1" applyFill="1" applyBorder="1" applyAlignment="1" quotePrefix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" fontId="73" fillId="32" borderId="35" xfId="0" applyNumberFormat="1" applyFont="1" applyFill="1" applyBorder="1" applyAlignment="1" applyProtection="1">
      <alignment horizontal="center"/>
      <protection/>
    </xf>
    <xf numFmtId="17" fontId="73" fillId="32" borderId="58" xfId="0" applyNumberFormat="1" applyFont="1" applyFill="1" applyBorder="1" applyAlignment="1" applyProtection="1">
      <alignment horizontal="center"/>
      <protection/>
    </xf>
    <xf numFmtId="17" fontId="73" fillId="32" borderId="59" xfId="0" applyNumberFormat="1" applyFont="1" applyFill="1" applyBorder="1" applyAlignment="1" applyProtection="1">
      <alignment horizontal="center"/>
      <protection/>
    </xf>
    <xf numFmtId="17" fontId="73" fillId="8" borderId="35" xfId="0" applyNumberFormat="1" applyFont="1" applyFill="1" applyBorder="1" applyAlignment="1" applyProtection="1">
      <alignment horizontal="center"/>
      <protection/>
    </xf>
    <xf numFmtId="17" fontId="73" fillId="8" borderId="58" xfId="0" applyNumberFormat="1" applyFont="1" applyFill="1" applyBorder="1" applyAlignment="1" applyProtection="1">
      <alignment horizontal="center"/>
      <protection/>
    </xf>
    <xf numFmtId="17" fontId="73" fillId="8" borderId="59" xfId="0" applyNumberFormat="1" applyFont="1" applyFill="1" applyBorder="1" applyAlignment="1" applyProtection="1">
      <alignment horizontal="center"/>
      <protection/>
    </xf>
    <xf numFmtId="17" fontId="73" fillId="16" borderId="35" xfId="0" applyNumberFormat="1" applyFont="1" applyFill="1" applyBorder="1" applyAlignment="1" applyProtection="1">
      <alignment horizontal="center"/>
      <protection/>
    </xf>
    <xf numFmtId="17" fontId="73" fillId="16" borderId="59" xfId="0" applyNumberFormat="1" applyFont="1" applyFill="1" applyBorder="1" applyAlignment="1" applyProtection="1">
      <alignment horizontal="center"/>
      <protection/>
    </xf>
    <xf numFmtId="17" fontId="73" fillId="37" borderId="58" xfId="0" applyNumberFormat="1" applyFont="1" applyFill="1" applyBorder="1" applyAlignment="1" applyProtection="1">
      <alignment horizontal="center"/>
      <protection/>
    </xf>
    <xf numFmtId="17" fontId="73" fillId="37" borderId="59" xfId="0" applyNumberFormat="1" applyFont="1" applyFill="1" applyBorder="1" applyAlignment="1" applyProtection="1">
      <alignment horizontal="center"/>
      <protection/>
    </xf>
    <xf numFmtId="17" fontId="73" fillId="38" borderId="35" xfId="0" applyNumberFormat="1" applyFont="1" applyFill="1" applyBorder="1" applyAlignment="1" applyProtection="1">
      <alignment horizontal="center"/>
      <protection/>
    </xf>
    <xf numFmtId="17" fontId="73" fillId="38" borderId="59" xfId="0" applyNumberFormat="1" applyFont="1" applyFill="1" applyBorder="1" applyAlignment="1" applyProtection="1">
      <alignment horizontal="center"/>
      <protection/>
    </xf>
    <xf numFmtId="17" fontId="4" fillId="37" borderId="17" xfId="0" applyNumberFormat="1" applyFont="1" applyFill="1" applyBorder="1" applyAlignment="1" applyProtection="1">
      <alignment horizontal="center"/>
      <protection/>
    </xf>
    <xf numFmtId="17" fontId="4" fillId="37" borderId="60" xfId="0" applyNumberFormat="1" applyFont="1" applyFill="1" applyBorder="1" applyAlignment="1" applyProtection="1">
      <alignment horizontal="center"/>
      <protection/>
    </xf>
    <xf numFmtId="17" fontId="4" fillId="37" borderId="51" xfId="0" applyNumberFormat="1" applyFont="1" applyFill="1" applyBorder="1" applyAlignment="1" applyProtection="1">
      <alignment horizontal="center"/>
      <protection/>
    </xf>
    <xf numFmtId="17" fontId="4" fillId="32" borderId="17" xfId="0" applyNumberFormat="1" applyFont="1" applyFill="1" applyBorder="1" applyAlignment="1" applyProtection="1">
      <alignment horizontal="center"/>
      <protection/>
    </xf>
    <xf numFmtId="17" fontId="4" fillId="32" borderId="60" xfId="0" applyNumberFormat="1" applyFont="1" applyFill="1" applyBorder="1" applyAlignment="1" applyProtection="1">
      <alignment horizontal="center"/>
      <protection/>
    </xf>
    <xf numFmtId="17" fontId="4" fillId="32" borderId="51" xfId="0" applyNumberFormat="1" applyFont="1" applyFill="1" applyBorder="1" applyAlignment="1" applyProtection="1">
      <alignment horizontal="center"/>
      <protection/>
    </xf>
    <xf numFmtId="17" fontId="4" fillId="8" borderId="17" xfId="0" applyNumberFormat="1" applyFont="1" applyFill="1" applyBorder="1" applyAlignment="1" applyProtection="1">
      <alignment horizontal="center"/>
      <protection/>
    </xf>
    <xf numFmtId="17" fontId="4" fillId="8" borderId="60" xfId="0" applyNumberFormat="1" applyFont="1" applyFill="1" applyBorder="1" applyAlignment="1" applyProtection="1">
      <alignment horizontal="center"/>
      <protection/>
    </xf>
    <xf numFmtId="17" fontId="4" fillId="8" borderId="51" xfId="0" applyNumberFormat="1" applyFont="1" applyFill="1" applyBorder="1" applyAlignment="1" applyProtection="1">
      <alignment horizontal="center"/>
      <protection/>
    </xf>
    <xf numFmtId="17" fontId="4" fillId="16" borderId="17" xfId="0" applyNumberFormat="1" applyFont="1" applyFill="1" applyBorder="1" applyAlignment="1" applyProtection="1">
      <alignment horizontal="center"/>
      <protection/>
    </xf>
    <xf numFmtId="17" fontId="4" fillId="16" borderId="51" xfId="0" applyNumberFormat="1" applyFont="1" applyFill="1" applyBorder="1" applyAlignment="1" applyProtection="1">
      <alignment horizontal="center"/>
      <protection/>
    </xf>
    <xf numFmtId="17" fontId="4" fillId="38" borderId="17" xfId="0" applyNumberFormat="1" applyFont="1" applyFill="1" applyBorder="1" applyAlignment="1" applyProtection="1">
      <alignment horizontal="center"/>
      <protection/>
    </xf>
    <xf numFmtId="17" fontId="4" fillId="38" borderId="51" xfId="0" applyNumberFormat="1" applyFont="1" applyFill="1" applyBorder="1" applyAlignment="1" applyProtection="1">
      <alignment horizontal="center"/>
      <protection/>
    </xf>
    <xf numFmtId="0" fontId="3" fillId="42" borderId="17" xfId="0" applyNumberFormat="1" applyFont="1" applyFill="1" applyBorder="1" applyAlignment="1" applyProtection="1">
      <alignment horizontal="center" vertical="center"/>
      <protection/>
    </xf>
    <xf numFmtId="0" fontId="3" fillId="42" borderId="60" xfId="0" applyNumberFormat="1" applyFont="1" applyFill="1" applyBorder="1" applyAlignment="1" applyProtection="1">
      <alignment horizontal="center" vertical="center"/>
      <protection/>
    </xf>
    <xf numFmtId="0" fontId="3" fillId="42" borderId="51" xfId="0" applyNumberFormat="1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/>
      <protection/>
    </xf>
    <xf numFmtId="0" fontId="2" fillId="5" borderId="60" xfId="0" applyFont="1" applyFill="1" applyBorder="1" applyAlignment="1" applyProtection="1">
      <alignment horizontal="center"/>
      <protection/>
    </xf>
    <xf numFmtId="0" fontId="2" fillId="5" borderId="51" xfId="0" applyFont="1" applyFill="1" applyBorder="1" applyAlignment="1" applyProtection="1">
      <alignment horizontal="center"/>
      <protection/>
    </xf>
    <xf numFmtId="0" fontId="13" fillId="37" borderId="1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0" fontId="6" fillId="41" borderId="60" xfId="0" applyFont="1" applyFill="1" applyBorder="1" applyAlignment="1">
      <alignment horizontal="center"/>
    </xf>
    <xf numFmtId="0" fontId="6" fillId="41" borderId="51" xfId="0" applyFont="1" applyFill="1" applyBorder="1" applyAlignment="1">
      <alignment horizontal="center"/>
    </xf>
    <xf numFmtId="10" fontId="0" fillId="0" borderId="0" xfId="68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6 2" xfId="64"/>
    <cellStyle name="Normal 7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Percent 5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Number of Borrowers 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985"/>
          <c:w val="0.96875"/>
          <c:h val="0.902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E2C2C2"/>
              </a:solidFill>
              <a:ln w="3175">
                <a:noFill/>
              </a:ln>
            </c:spPr>
          </c:dPt>
          <c:cat>
            <c:strRef>
              <c:f>'Charts (Old)'!$R$10:$R$41</c:f>
              <c:strCache/>
            </c:strRef>
          </c:cat>
          <c:val>
            <c:numRef>
              <c:f>'Charts (Old)'!$S$10:$S$41</c:f>
              <c:numCache/>
            </c:numRef>
          </c:val>
        </c:ser>
        <c:axId val="44218986"/>
        <c:axId val="62426555"/>
      </c:barChart>
      <c:dateAx>
        <c:axId val="44218986"/>
        <c:scaling>
          <c:orientation val="minMax"/>
        </c:scaling>
        <c:axPos val="b"/>
        <c:delete val="0"/>
        <c:numFmt formatCode="mmm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426555"/>
        <c:crosses val="autoZero"/>
        <c:auto val="0"/>
        <c:baseTimeUnit val="months"/>
        <c:majorUnit val="2"/>
        <c:majorTimeUnit val="months"/>
        <c:minorUnit val="2"/>
        <c:minorTimeUnit val="months"/>
        <c:noMultiLvlLbl val="0"/>
      </c:dateAx>
      <c:valAx>
        <c:axId val="62426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218986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legend>
      <c:legendPos val="r"/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ayout>
        <c:manualLayout>
          <c:xMode val="edge"/>
          <c:yMode val="edge"/>
          <c:x val="0.917"/>
          <c:y val="0.06425"/>
          <c:w val="0.07825"/>
          <c:h val="0.9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75"/>
          <c:y val="0.27575"/>
          <c:w val="0.63"/>
          <c:h val="0.70375"/>
        </c:manualLayout>
      </c:layout>
      <c:pie3DChart>
        <c:varyColors val="1"/>
        <c:ser>
          <c:idx val="0"/>
          <c:order val="0"/>
          <c:tx>
            <c:strRef>
              <c:f>Charts!$O$12</c:f>
              <c:strCache>
                <c:ptCount val="1"/>
                <c:pt idx="0">
                  <c:v>No.of Borrowers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Charts!$N$13:$N$16</c:f>
              <c:strCache/>
            </c:strRef>
          </c:cat>
          <c:val>
            <c:numRef>
              <c:f>Charts!$O$13:$O$16</c:f>
              <c:numCache/>
            </c:numRef>
          </c:val>
        </c:ser>
        <c:ser>
          <c:idx val="1"/>
          <c:order val="1"/>
          <c:tx>
            <c:strRef>
              <c:f>Charts!$P$12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Charts!$N$13:$N$16</c:f>
              <c:strCache/>
            </c:strRef>
          </c:cat>
          <c:val>
            <c:numRef>
              <c:f>Charts!$P$13:$P$16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.325"/>
          <c:w val="0.27625"/>
          <c:h val="0.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Rural/Urban  O/s</a:t>
            </a:r>
          </a:p>
        </c:rich>
      </c:tx>
      <c:layout>
        <c:manualLayout>
          <c:xMode val="factor"/>
          <c:yMode val="factor"/>
          <c:x val="-0.0037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"/>
          <c:y val="0.28375"/>
          <c:w val="0.41575"/>
          <c:h val="0.64975"/>
        </c:manualLayout>
      </c:layout>
      <c:pieChart>
        <c:varyColors val="1"/>
        <c:ser>
          <c:idx val="0"/>
          <c:order val="0"/>
          <c:tx>
            <c:strRef>
              <c:f>Charts!$O$22</c:f>
              <c:strCache>
                <c:ptCount val="1"/>
                <c:pt idx="0">
                  <c:v>Loans O/s (Rs.)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Charts!$N$28:$N$29</c:f>
              <c:strCache/>
            </c:strRef>
          </c:cat>
          <c:val>
            <c:numRef>
              <c:f>Charts!$O$28:$O$29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4375"/>
          <c:w val="0.20375"/>
          <c:h val="0.2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04"/>
          <c:w val="0.881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Charts!$P$32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Charts!$N$33:$N$55</c:f>
              <c:strCache/>
            </c:strRef>
          </c:cat>
          <c:val>
            <c:numRef>
              <c:f>Charts!$P$33:$P$55</c:f>
              <c:numCache/>
            </c:numRef>
          </c:val>
          <c:shape val="box"/>
        </c:ser>
        <c:shape val="box"/>
        <c:axId val="30761786"/>
        <c:axId val="8420619"/>
      </c:bar3D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20619"/>
        <c:crosses val="autoZero"/>
        <c:auto val="1"/>
        <c:lblOffset val="100"/>
        <c:tickLblSkip val="1"/>
        <c:noMultiLvlLbl val="0"/>
      </c:catAx>
      <c:valAx>
        <c:axId val="8420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1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506"/>
          <c:w val="0.090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No. of Borrowers Comparison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85"/>
          <c:w val="0.913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Charts!$Q$60</c:f>
              <c:strCache>
                <c:ptCount val="1"/>
                <c:pt idx="0">
                  <c:v>Apr-18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Charts!$P$61:$P$83</c:f>
              <c:strCache/>
            </c:strRef>
          </c:cat>
          <c:val>
            <c:numRef>
              <c:f>Charts!$Q$61:$Q$83</c:f>
              <c:numCache/>
            </c:numRef>
          </c:val>
          <c:shape val="box"/>
        </c:ser>
        <c:ser>
          <c:idx val="1"/>
          <c:order val="1"/>
          <c:tx>
            <c:strRef>
              <c:f>Charts!$R$60</c:f>
              <c:strCache>
                <c:ptCount val="1"/>
                <c:pt idx="0">
                  <c:v>May-18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Charts!$P$61:$P$83</c:f>
              <c:strCache/>
            </c:strRef>
          </c:cat>
          <c:val>
            <c:numRef>
              <c:f>Charts!$R$61:$R$83</c:f>
              <c:numCache/>
            </c:numRef>
          </c:val>
          <c:shape val="box"/>
        </c:ser>
        <c:ser>
          <c:idx val="2"/>
          <c:order val="2"/>
          <c:tx>
            <c:strRef>
              <c:f>Charts!$S$60</c:f>
              <c:strCache>
                <c:ptCount val="1"/>
                <c:pt idx="0">
                  <c:v>Jun-18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Charts!$P$61:$P$83</c:f>
              <c:strCache/>
            </c:strRef>
          </c:cat>
          <c:val>
            <c:numRef>
              <c:f>Charts!$S$61:$S$83</c:f>
              <c:numCache/>
            </c:numRef>
          </c:val>
          <c:shape val="box"/>
        </c:ser>
        <c:shape val="box"/>
        <c:axId val="8676708"/>
        <c:axId val="10981509"/>
      </c:bar3D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81509"/>
        <c:crosses val="autoZero"/>
        <c:auto val="1"/>
        <c:lblOffset val="100"/>
        <c:tickLblSkip val="1"/>
        <c:noMultiLvlLbl val="0"/>
      </c:catAx>
      <c:valAx>
        <c:axId val="10981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6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405"/>
          <c:w val="0.071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O/S Comparison 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05"/>
          <c:w val="0.912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Charts!$Q$86</c:f>
              <c:strCache>
                <c:ptCount val="1"/>
                <c:pt idx="0">
                  <c:v>Apr-18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Charts!$P$87:$P$109</c:f>
              <c:strCache/>
            </c:strRef>
          </c:cat>
          <c:val>
            <c:numRef>
              <c:f>Charts!$Q$87:$Q$109</c:f>
              <c:numCache/>
            </c:numRef>
          </c:val>
          <c:shape val="box"/>
        </c:ser>
        <c:ser>
          <c:idx val="1"/>
          <c:order val="1"/>
          <c:tx>
            <c:strRef>
              <c:f>Charts!$R$86</c:f>
              <c:strCache>
                <c:ptCount val="1"/>
                <c:pt idx="0">
                  <c:v>May-18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Charts!$P$87:$P$109</c:f>
              <c:strCache/>
            </c:strRef>
          </c:cat>
          <c:val>
            <c:numRef>
              <c:f>Charts!$R$87:$R$109</c:f>
              <c:numCache/>
            </c:numRef>
          </c:val>
          <c:shape val="box"/>
        </c:ser>
        <c:ser>
          <c:idx val="2"/>
          <c:order val="2"/>
          <c:tx>
            <c:strRef>
              <c:f>Charts!$S$86</c:f>
              <c:strCache>
                <c:ptCount val="1"/>
                <c:pt idx="0">
                  <c:v>Jun-18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Charts!$P$87:$P$109</c:f>
              <c:strCache/>
            </c:strRef>
          </c:cat>
          <c:val>
            <c:numRef>
              <c:f>Charts!$S$87:$S$109</c:f>
              <c:numCache/>
            </c:numRef>
          </c:val>
          <c:shape val="box"/>
        </c:ser>
        <c:shape val="box"/>
        <c:axId val="31724718"/>
        <c:axId val="17087007"/>
      </c:bar3D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4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0625"/>
          <c:w val="0.07225"/>
          <c:h val="0.2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Loans Outstanding (Rs.)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20"/>
      <c:rAngAx val="1"/>
    </c:view3D>
    <c:plotArea>
      <c:layout>
        <c:manualLayout>
          <c:xMode val="edge"/>
          <c:yMode val="edge"/>
          <c:x val="0.011"/>
          <c:y val="0.1195"/>
          <c:w val="0.92775"/>
          <c:h val="0.855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9BE9E"/>
              </a:solidFill>
              <a:ln w="3175">
                <a:noFill/>
              </a:ln>
            </c:spPr>
          </c:dPt>
          <c:cat>
            <c:strRef>
              <c:f>'Charts (Old)'!$R$12:$R$41</c:f>
              <c:strCache/>
            </c:strRef>
          </c:cat>
          <c:val>
            <c:numRef>
              <c:f>'Charts (Old)'!$T$12:$T$41</c:f>
              <c:numCache/>
            </c:numRef>
          </c:val>
          <c:shape val="box"/>
        </c:ser>
        <c:shape val="box"/>
        <c:axId val="24968084"/>
        <c:axId val="23386165"/>
      </c:bar3DChart>
      <c:dateAx>
        <c:axId val="24968084"/>
        <c:scaling>
          <c:orientation val="minMax"/>
        </c:scaling>
        <c:axPos val="b"/>
        <c:delete val="0"/>
        <c:numFmt formatCode="mmm/yy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386165"/>
        <c:crosses val="autoZero"/>
        <c:auto val="0"/>
        <c:baseTimeUnit val="months"/>
        <c:majorUnit val="2"/>
        <c:majorTimeUnit val="months"/>
        <c:minorUnit val="2"/>
        <c:minorTimeUnit val="months"/>
        <c:noMultiLvlLbl val="0"/>
      </c:dateAx>
      <c:valAx>
        <c:axId val="23386165"/>
        <c:scaling>
          <c:orientation val="minMax"/>
          <c:min val="5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96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5"/>
          <c:y val="0.0095"/>
          <c:w val="0.082"/>
          <c:h val="0.9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C6D9F1"/>
        </a:solidFill>
        <a:ln w="3175">
          <a:noFill/>
        </a:ln>
      </c:spPr>
      <c:thickness val="0"/>
    </c:sideWall>
    <c:backWall>
      <c:spPr>
        <a:solidFill>
          <a:srgbClr val="C6D9F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Rural-Urban-O/s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75"/>
          <c:y val="0.156"/>
          <c:w val="0.77525"/>
          <c:h val="0.81525"/>
        </c:manualLayout>
      </c:layout>
      <c:pie3DChart>
        <c:varyColors val="1"/>
        <c:ser>
          <c:idx val="0"/>
          <c:order val="0"/>
          <c:tx>
            <c:strRef>
              <c:f>'Charts (Old)'!$T$48</c:f>
              <c:strCache>
                <c:ptCount val="1"/>
                <c:pt idx="0">
                  <c:v>No.of Borrowers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'Charts (Old)'!$S$64:$S$65</c:f>
              <c:strCache/>
            </c:strRef>
          </c:cat>
          <c:val>
            <c:numRef>
              <c:f>'Charts (Old)'!$T$64:$T$65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32575"/>
          <c:w val="0.18675"/>
          <c:h val="0.2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Product O/s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25"/>
          <c:y val="0.2395"/>
          <c:w val="0.68175"/>
          <c:h val="0.65525"/>
        </c:manualLayout>
      </c:layout>
      <c:pie3DChart>
        <c:varyColors val="1"/>
        <c:ser>
          <c:idx val="0"/>
          <c:order val="0"/>
          <c:tx>
            <c:strRef>
              <c:f>'Charts (Old)'!$S$58:$T$58</c:f>
              <c:strCache>
                <c:ptCount val="1"/>
                <c:pt idx="0">
                  <c:v>Product Loans O/s (Rs.)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'Charts (Old)'!$S$59:$S$62</c:f>
              <c:strCache/>
            </c:strRef>
          </c:cat>
          <c:val>
            <c:numRef>
              <c:f>'Charts (Old)'!$T$59:$T$62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5"/>
          <c:y val="0.2"/>
          <c:w val="0.1665"/>
          <c:h val="0.4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Borrower and O/S comparision chart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67"/>
          <c:w val="0.874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(Old)'!$T$68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(Old)'!$S$69:$S$91</c:f>
              <c:strCache/>
            </c:strRef>
          </c:cat>
          <c:val>
            <c:numRef>
              <c:f>'Charts (Old)'!$T$69:$T$91</c:f>
              <c:numCache/>
            </c:numRef>
          </c:val>
        </c:ser>
        <c:axId val="9148894"/>
        <c:axId val="15231183"/>
      </c:barChart>
      <c:barChart>
        <c:barDir val="col"/>
        <c:grouping val="clustered"/>
        <c:varyColors val="0"/>
        <c:ser>
          <c:idx val="1"/>
          <c:order val="1"/>
          <c:tx>
            <c:strRef>
              <c:f>'Charts (Old)'!$U$68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(Old)'!$S$69:$S$90</c:f>
              <c:strCache/>
            </c:strRef>
          </c:cat>
          <c:val>
            <c:numRef>
              <c:f>'Charts (Old)'!$U$69:$U$90</c:f>
              <c:numCache/>
            </c:numRef>
          </c:val>
        </c:ser>
        <c:gapWidth val="500"/>
        <c:axId val="2862920"/>
        <c:axId val="25766281"/>
      </c:barChart>
      <c:catAx>
        <c:axId val="91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Branches</a:t>
                </a:r>
              </a:p>
            </c:rich>
          </c:tx>
          <c:layout>
            <c:manualLayout>
              <c:xMode val="factor"/>
              <c:yMode val="factor"/>
              <c:x val="-0.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231183"/>
        <c:crosses val="autoZero"/>
        <c:auto val="1"/>
        <c:lblOffset val="100"/>
        <c:tickLblSkip val="1"/>
        <c:noMultiLvlLbl val="0"/>
      </c:catAx>
      <c:valAx>
        <c:axId val="1523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No. of Member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148894"/>
        <c:crossesAt val="1"/>
        <c:crossBetween val="between"/>
        <c:dispUnits/>
      </c:valAx>
      <c:catAx>
        <c:axId val="2862920"/>
        <c:scaling>
          <c:orientation val="minMax"/>
        </c:scaling>
        <c:axPos val="b"/>
        <c:delete val="1"/>
        <c:majorTickMark val="out"/>
        <c:minorTickMark val="none"/>
        <c:tickLblPos val="nextTo"/>
        <c:crossAx val="25766281"/>
        <c:crosses val="autoZero"/>
        <c:auto val="1"/>
        <c:lblOffset val="100"/>
        <c:tickLblSkip val="1"/>
        <c:noMultiLvlLbl val="0"/>
      </c:catAx>
      <c:valAx>
        <c:axId val="25766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62920"/>
        <c:crosses val="max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8035"/>
          <c:w val="0.1467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Comparison of no. of Borrowers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725"/>
          <c:y val="0.0835"/>
          <c:w val="0.932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(Old)'!$U$94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(Old)'!$U$95:$U$117</c:f>
              <c:numCache/>
            </c:numRef>
          </c:val>
        </c:ser>
        <c:ser>
          <c:idx val="1"/>
          <c:order val="1"/>
          <c:tx>
            <c:strRef>
              <c:f>'Charts (Old)'!$V$94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(Old)'!$V$95:$V$117</c:f>
              <c:numCache/>
            </c:numRef>
          </c:val>
        </c:ser>
        <c:ser>
          <c:idx val="2"/>
          <c:order val="2"/>
          <c:tx>
            <c:strRef>
              <c:f>'Charts (Old)'!$W$94</c:f>
              <c:strCache>
                <c:ptCount val="1"/>
                <c:pt idx="0">
                  <c:v>Aug-17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(Old)'!$W$95:$W$117</c:f>
              <c:numCache/>
            </c:numRef>
          </c:val>
        </c:ser>
        <c:ser>
          <c:idx val="3"/>
          <c:order val="3"/>
          <c:tx>
            <c:strRef>
              <c:f>'Charts (Old)'!$X$94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(Old)'!$X$95:$X$117</c:f>
              <c:numCache/>
            </c:numRef>
          </c:val>
        </c:ser>
        <c:ser>
          <c:idx val="4"/>
          <c:order val="4"/>
          <c:tx>
            <c:strRef>
              <c:f>'Charts (Old)'!$Y$94</c:f>
              <c:strCache>
                <c:ptCount val="1"/>
                <c:pt idx="0">
                  <c:v>Oct-17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(Old)'!$Y$95:$Y$117</c:f>
              <c:numCache/>
            </c:numRef>
          </c:val>
        </c:ser>
        <c:ser>
          <c:idx val="5"/>
          <c:order val="5"/>
          <c:tx>
            <c:strRef>
              <c:f>'Charts (Old)'!$Z$94</c:f>
              <c:strCache>
                <c:ptCount val="1"/>
                <c:pt idx="0">
                  <c:v>Nov-17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(Old)'!$Z$95:$Z$117</c:f>
              <c:numCache/>
            </c:numRef>
          </c:val>
        </c:ser>
        <c:ser>
          <c:idx val="6"/>
          <c:order val="6"/>
          <c:tx>
            <c:strRef>
              <c:f>'Charts (Old)'!$AA$94</c:f>
              <c:strCache>
                <c:ptCount val="1"/>
                <c:pt idx="0">
                  <c:v>Dec-17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(Old)'!$AA$95:$AA$117</c:f>
              <c:numCache/>
            </c:numRef>
          </c:val>
        </c:ser>
        <c:ser>
          <c:idx val="7"/>
          <c:order val="7"/>
          <c:tx>
            <c:strRef>
              <c:f>'Charts (Old)'!$AB$94</c:f>
              <c:strCache>
                <c:ptCount val="1"/>
                <c:pt idx="0">
                  <c:v>Jan-18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(Old)'!$AB$95:$AB$117</c:f>
              <c:numCache/>
            </c:numRef>
          </c:val>
        </c:ser>
        <c:ser>
          <c:idx val="8"/>
          <c:order val="8"/>
          <c:tx>
            <c:strRef>
              <c:f>'Charts (Old)'!$AC$94</c:f>
              <c:strCache>
                <c:ptCount val="1"/>
                <c:pt idx="0">
                  <c:v>Feb-18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(Old)'!$AC$95:$AC$117</c:f>
              <c:numCache/>
            </c:numRef>
          </c:val>
        </c:ser>
        <c:ser>
          <c:idx val="9"/>
          <c:order val="9"/>
          <c:tx>
            <c:strRef>
              <c:f>'Charts (Old)'!$AD$94</c:f>
              <c:strCache>
                <c:ptCount val="1"/>
                <c:pt idx="0">
                  <c:v>Mar-18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(Old)'!$AD$95:$AD$117</c:f>
              <c:numCache/>
            </c:numRef>
          </c:val>
        </c:ser>
        <c:ser>
          <c:idx val="10"/>
          <c:order val="10"/>
          <c:tx>
            <c:strRef>
              <c:f>'Charts (Old)'!$AE$94</c:f>
              <c:strCache>
                <c:ptCount val="1"/>
                <c:pt idx="0">
                  <c:v>Apr-18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(Old)'!$AE$95:$AE$117</c:f>
              <c:numCache/>
            </c:numRef>
          </c:val>
        </c:ser>
        <c:ser>
          <c:idx val="11"/>
          <c:order val="11"/>
          <c:tx>
            <c:strRef>
              <c:f>'Charts (Old)'!$AF$94</c:f>
              <c:strCache>
                <c:ptCount val="1"/>
                <c:pt idx="0">
                  <c:v>May-18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(Old)'!$R$95:$R$117</c:f>
              <c:strCache/>
            </c:strRef>
          </c:cat>
          <c:val>
            <c:numRef>
              <c:f>'Charts (Old)'!$AF$95:$AF$117</c:f>
              <c:numCache/>
            </c:numRef>
          </c:val>
        </c:ser>
        <c:axId val="30569938"/>
        <c:axId val="6693987"/>
      </c:barChart>
      <c:catAx>
        <c:axId val="30569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93987"/>
        <c:crosses val="autoZero"/>
        <c:auto val="1"/>
        <c:lblOffset val="100"/>
        <c:tickLblSkip val="1"/>
        <c:noMultiLvlLbl val="0"/>
      </c:catAx>
      <c:valAx>
        <c:axId val="6693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569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03025"/>
          <c:w val="0.07775"/>
          <c:h val="0.6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Comparison of O/S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3"/>
          <c:w val="0.889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(Old)'!$U$120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(Old)'!$U$121:$U$143</c:f>
              <c:numCache/>
            </c:numRef>
          </c:val>
        </c:ser>
        <c:ser>
          <c:idx val="1"/>
          <c:order val="1"/>
          <c:tx>
            <c:strRef>
              <c:f>'Charts (Old)'!$V$120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(Old)'!$V$121:$V$143</c:f>
              <c:numCache/>
            </c:numRef>
          </c:val>
        </c:ser>
        <c:ser>
          <c:idx val="2"/>
          <c:order val="2"/>
          <c:tx>
            <c:strRef>
              <c:f>'Charts (Old)'!$W$120</c:f>
              <c:strCache>
                <c:ptCount val="1"/>
                <c:pt idx="0">
                  <c:v>Aug-17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(Old)'!$W$121:$W$143</c:f>
              <c:numCache/>
            </c:numRef>
          </c:val>
        </c:ser>
        <c:ser>
          <c:idx val="3"/>
          <c:order val="3"/>
          <c:tx>
            <c:strRef>
              <c:f>'Charts (Old)'!$X$120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(Old)'!$X$121:$X$143</c:f>
              <c:numCache/>
            </c:numRef>
          </c:val>
        </c:ser>
        <c:ser>
          <c:idx val="4"/>
          <c:order val="4"/>
          <c:tx>
            <c:strRef>
              <c:f>'Charts (Old)'!$Y$120</c:f>
              <c:strCache>
                <c:ptCount val="1"/>
                <c:pt idx="0">
                  <c:v>Oct-17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(Old)'!$Y$121:$Y$143</c:f>
              <c:numCache/>
            </c:numRef>
          </c:val>
        </c:ser>
        <c:ser>
          <c:idx val="5"/>
          <c:order val="5"/>
          <c:tx>
            <c:strRef>
              <c:f>'Charts (Old)'!$Z$120</c:f>
              <c:strCache>
                <c:ptCount val="1"/>
                <c:pt idx="0">
                  <c:v>Nov-17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(Old)'!$Z$121:$Z$143</c:f>
              <c:numCache/>
            </c:numRef>
          </c:val>
        </c:ser>
        <c:ser>
          <c:idx val="6"/>
          <c:order val="6"/>
          <c:tx>
            <c:strRef>
              <c:f>'Charts (Old)'!$AA$120</c:f>
              <c:strCache>
                <c:ptCount val="1"/>
                <c:pt idx="0">
                  <c:v>Dec-17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(Old)'!$AA$121:$AA$143</c:f>
              <c:numCache/>
            </c:numRef>
          </c:val>
        </c:ser>
        <c:ser>
          <c:idx val="7"/>
          <c:order val="7"/>
          <c:tx>
            <c:strRef>
              <c:f>'Charts (Old)'!$AB$120</c:f>
              <c:strCache>
                <c:ptCount val="1"/>
                <c:pt idx="0">
                  <c:v>Jan-18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(Old)'!$AB$121:$AB$143</c:f>
              <c:numCache/>
            </c:numRef>
          </c:val>
        </c:ser>
        <c:ser>
          <c:idx val="8"/>
          <c:order val="8"/>
          <c:tx>
            <c:strRef>
              <c:f>'Charts (Old)'!$AC$120</c:f>
              <c:strCache>
                <c:ptCount val="1"/>
                <c:pt idx="0">
                  <c:v>Feb-18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(Old)'!$AC$121:$AC$143</c:f>
              <c:numCache/>
            </c:numRef>
          </c:val>
        </c:ser>
        <c:ser>
          <c:idx val="9"/>
          <c:order val="9"/>
          <c:tx>
            <c:strRef>
              <c:f>'Charts (Old)'!$AD$120</c:f>
              <c:strCache>
                <c:ptCount val="1"/>
                <c:pt idx="0">
                  <c:v>Mar-18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(Old)'!$AD$121:$AD$143</c:f>
              <c:numCache/>
            </c:numRef>
          </c:val>
        </c:ser>
        <c:ser>
          <c:idx val="10"/>
          <c:order val="10"/>
          <c:tx>
            <c:strRef>
              <c:f>'Charts (Old)'!$AE$120</c:f>
              <c:strCache>
                <c:ptCount val="1"/>
                <c:pt idx="0">
                  <c:v>Apr-18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(Old)'!$AE$121:$AE$143</c:f>
              <c:numCache/>
            </c:numRef>
          </c:val>
        </c:ser>
        <c:ser>
          <c:idx val="11"/>
          <c:order val="11"/>
          <c:tx>
            <c:strRef>
              <c:f>'Charts (Old)'!$AF$120</c:f>
              <c:strCache>
                <c:ptCount val="1"/>
                <c:pt idx="0">
                  <c:v>May-18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(Old)'!$R$121:$R$143</c:f>
              <c:strCache/>
            </c:strRef>
          </c:cat>
          <c:val>
            <c:numRef>
              <c:f>'Charts (Old)'!$AF$121:$AF$143</c:f>
              <c:numCache/>
            </c:numRef>
          </c:val>
        </c:ser>
        <c:axId val="60245884"/>
        <c:axId val="5342045"/>
      </c:barChart>
      <c:catAx>
        <c:axId val="60245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42045"/>
        <c:crosses val="autoZero"/>
        <c:auto val="1"/>
        <c:lblOffset val="100"/>
        <c:tickLblSkip val="1"/>
        <c:noMultiLvlLbl val="0"/>
      </c:catAx>
      <c:valAx>
        <c:axId val="5342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24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5"/>
          <c:y val="0.158"/>
          <c:w val="0.07275"/>
          <c:h val="0.5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95"/>
          <c:y val="-0.03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0175"/>
          <c:w val="0.785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Charts!$O$2</c:f>
              <c:strCache>
                <c:ptCount val="1"/>
                <c:pt idx="0">
                  <c:v>No.of Borrowers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Charts!$N$3:$N$8</c:f>
              <c:strCache/>
            </c:strRef>
          </c:cat>
          <c:val>
            <c:numRef>
              <c:f>Charts!$O$3:$O$8</c:f>
              <c:numCache/>
            </c:numRef>
          </c:val>
          <c:shape val="box"/>
        </c:ser>
        <c:shape val="box"/>
        <c:axId val="48078406"/>
        <c:axId val="30052471"/>
      </c:bar3D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52471"/>
        <c:crosses val="autoZero"/>
        <c:auto val="1"/>
        <c:lblOffset val="100"/>
        <c:tickLblSkip val="1"/>
        <c:noMultiLvlLbl val="0"/>
      </c:catAx>
      <c:valAx>
        <c:axId val="30052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8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16475"/>
          <c:w val="0.1785"/>
          <c:h val="0.5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075"/>
          <c:y val="0.07375"/>
          <c:w val="0.85225"/>
          <c:h val="0.9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Charts!$P$2</c:f>
              <c:strCache>
                <c:ptCount val="1"/>
                <c:pt idx="0">
                  <c:v>Loans O/s (Rs.)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Charts!$N$3:$N$8</c:f>
              <c:strCache/>
            </c:strRef>
          </c:cat>
          <c:val>
            <c:numRef>
              <c:f>Charts!$P$3:$P$8</c:f>
              <c:numCache/>
            </c:numRef>
          </c:val>
          <c:shape val="box"/>
        </c:ser>
        <c:overlap val="100"/>
        <c:shape val="box"/>
        <c:axId val="2036784"/>
        <c:axId val="18331057"/>
      </c:bar3DChart>
      <c:catAx>
        <c:axId val="203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31057"/>
        <c:crosses val="autoZero"/>
        <c:auto val="1"/>
        <c:lblOffset val="100"/>
        <c:tickLblSkip val="1"/>
        <c:noMultiLvlLbl val="0"/>
      </c:catAx>
      <c:valAx>
        <c:axId val="18331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21875"/>
          <c:w val="0.162"/>
          <c:h val="0.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190500</xdr:rowOff>
    </xdr:from>
    <xdr:to>
      <xdr:col>16</xdr:col>
      <xdr:colOff>171450</xdr:colOff>
      <xdr:row>23</xdr:row>
      <xdr:rowOff>57150</xdr:rowOff>
    </xdr:to>
    <xdr:graphicFrame>
      <xdr:nvGraphicFramePr>
        <xdr:cNvPr id="1" name="Chart 5"/>
        <xdr:cNvGraphicFramePr/>
      </xdr:nvGraphicFramePr>
      <xdr:xfrm>
        <a:off x="247650" y="495300"/>
        <a:ext cx="82296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114300</xdr:rowOff>
    </xdr:from>
    <xdr:to>
      <xdr:col>16</xdr:col>
      <xdr:colOff>180975</xdr:colOff>
      <xdr:row>47</xdr:row>
      <xdr:rowOff>38100</xdr:rowOff>
    </xdr:to>
    <xdr:graphicFrame>
      <xdr:nvGraphicFramePr>
        <xdr:cNvPr id="2" name="Chart 6"/>
        <xdr:cNvGraphicFramePr/>
      </xdr:nvGraphicFramePr>
      <xdr:xfrm>
        <a:off x="161925" y="4686300"/>
        <a:ext cx="83248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85725</xdr:colOff>
      <xdr:row>48</xdr:row>
      <xdr:rowOff>76200</xdr:rowOff>
    </xdr:from>
    <xdr:to>
      <xdr:col>8</xdr:col>
      <xdr:colOff>247650</xdr:colOff>
      <xdr:row>65</xdr:row>
      <xdr:rowOff>9525</xdr:rowOff>
    </xdr:to>
    <xdr:graphicFrame>
      <xdr:nvGraphicFramePr>
        <xdr:cNvPr id="3" name="Chart 4"/>
        <xdr:cNvGraphicFramePr/>
      </xdr:nvGraphicFramePr>
      <xdr:xfrm>
        <a:off x="247650" y="9277350"/>
        <a:ext cx="309562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48</xdr:row>
      <xdr:rowOff>76200</xdr:rowOff>
    </xdr:from>
    <xdr:to>
      <xdr:col>17</xdr:col>
      <xdr:colOff>571500</xdr:colOff>
      <xdr:row>65</xdr:row>
      <xdr:rowOff>0</xdr:rowOff>
    </xdr:to>
    <xdr:graphicFrame>
      <xdr:nvGraphicFramePr>
        <xdr:cNvPr id="4" name="Chart 5"/>
        <xdr:cNvGraphicFramePr/>
      </xdr:nvGraphicFramePr>
      <xdr:xfrm>
        <a:off x="3762375" y="9277350"/>
        <a:ext cx="575310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67</xdr:row>
      <xdr:rowOff>9525</xdr:rowOff>
    </xdr:from>
    <xdr:to>
      <xdr:col>17</xdr:col>
      <xdr:colOff>628650</xdr:colOff>
      <xdr:row>89</xdr:row>
      <xdr:rowOff>0</xdr:rowOff>
    </xdr:to>
    <xdr:graphicFrame>
      <xdr:nvGraphicFramePr>
        <xdr:cNvPr id="5" name="Chart 1"/>
        <xdr:cNvGraphicFramePr/>
      </xdr:nvGraphicFramePr>
      <xdr:xfrm>
        <a:off x="200025" y="13134975"/>
        <a:ext cx="9372600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47625</xdr:colOff>
      <xdr:row>93</xdr:row>
      <xdr:rowOff>85725</xdr:rowOff>
    </xdr:from>
    <xdr:to>
      <xdr:col>15</xdr:col>
      <xdr:colOff>333375</xdr:colOff>
      <xdr:row>113</xdr:row>
      <xdr:rowOff>152400</xdr:rowOff>
    </xdr:to>
    <xdr:graphicFrame>
      <xdr:nvGraphicFramePr>
        <xdr:cNvPr id="6" name="Chart 1"/>
        <xdr:cNvGraphicFramePr/>
      </xdr:nvGraphicFramePr>
      <xdr:xfrm>
        <a:off x="209550" y="18335625"/>
        <a:ext cx="7791450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123825</xdr:colOff>
      <xdr:row>119</xdr:row>
      <xdr:rowOff>47625</xdr:rowOff>
    </xdr:from>
    <xdr:to>
      <xdr:col>16</xdr:col>
      <xdr:colOff>304800</xdr:colOff>
      <xdr:row>143</xdr:row>
      <xdr:rowOff>142875</xdr:rowOff>
    </xdr:to>
    <xdr:graphicFrame>
      <xdr:nvGraphicFramePr>
        <xdr:cNvPr id="7" name="Chart 2"/>
        <xdr:cNvGraphicFramePr/>
      </xdr:nvGraphicFramePr>
      <xdr:xfrm>
        <a:off x="285750" y="23250525"/>
        <a:ext cx="8324850" cy="4667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238125</xdr:colOff>
      <xdr:row>8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32861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0</xdr:row>
      <xdr:rowOff>28575</xdr:rowOff>
    </xdr:from>
    <xdr:to>
      <xdr:col>11</xdr:col>
      <xdr:colOff>152400</xdr:colOff>
      <xdr:row>7</xdr:row>
      <xdr:rowOff>180975</xdr:rowOff>
    </xdr:to>
    <xdr:graphicFrame>
      <xdr:nvGraphicFramePr>
        <xdr:cNvPr id="2" name="Chart 3"/>
        <xdr:cNvGraphicFramePr/>
      </xdr:nvGraphicFramePr>
      <xdr:xfrm>
        <a:off x="3419475" y="28575"/>
        <a:ext cx="343852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11</xdr:row>
      <xdr:rowOff>9525</xdr:rowOff>
    </xdr:from>
    <xdr:to>
      <xdr:col>4</xdr:col>
      <xdr:colOff>485775</xdr:colOff>
      <xdr:row>19</xdr:row>
      <xdr:rowOff>200025</xdr:rowOff>
    </xdr:to>
    <xdr:graphicFrame>
      <xdr:nvGraphicFramePr>
        <xdr:cNvPr id="3" name="Chart 4"/>
        <xdr:cNvGraphicFramePr/>
      </xdr:nvGraphicFramePr>
      <xdr:xfrm>
        <a:off x="219075" y="2152650"/>
        <a:ext cx="27051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20</xdr:row>
      <xdr:rowOff>161925</xdr:rowOff>
    </xdr:from>
    <xdr:to>
      <xdr:col>4</xdr:col>
      <xdr:colOff>476250</xdr:colOff>
      <xdr:row>29</xdr:row>
      <xdr:rowOff>180975</xdr:rowOff>
    </xdr:to>
    <xdr:graphicFrame>
      <xdr:nvGraphicFramePr>
        <xdr:cNvPr id="4" name="Chart 9"/>
        <xdr:cNvGraphicFramePr/>
      </xdr:nvGraphicFramePr>
      <xdr:xfrm>
        <a:off x="209550" y="4314825"/>
        <a:ext cx="27051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12</xdr:col>
      <xdr:colOff>371475</xdr:colOff>
      <xdr:row>56</xdr:row>
      <xdr:rowOff>9525</xdr:rowOff>
    </xdr:to>
    <xdr:graphicFrame>
      <xdr:nvGraphicFramePr>
        <xdr:cNvPr id="5" name="Chart 12"/>
        <xdr:cNvGraphicFramePr/>
      </xdr:nvGraphicFramePr>
      <xdr:xfrm>
        <a:off x="0" y="6496050"/>
        <a:ext cx="7686675" cy="4752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60</xdr:row>
      <xdr:rowOff>19050</xdr:rowOff>
    </xdr:from>
    <xdr:to>
      <xdr:col>14</xdr:col>
      <xdr:colOff>723900</xdr:colOff>
      <xdr:row>83</xdr:row>
      <xdr:rowOff>190500</xdr:rowOff>
    </xdr:to>
    <xdr:graphicFrame>
      <xdr:nvGraphicFramePr>
        <xdr:cNvPr id="6" name="Chart 13"/>
        <xdr:cNvGraphicFramePr/>
      </xdr:nvGraphicFramePr>
      <xdr:xfrm>
        <a:off x="57150" y="11934825"/>
        <a:ext cx="9667875" cy="4552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85</xdr:row>
      <xdr:rowOff>19050</xdr:rowOff>
    </xdr:from>
    <xdr:to>
      <xdr:col>14</xdr:col>
      <xdr:colOff>723900</xdr:colOff>
      <xdr:row>111</xdr:row>
      <xdr:rowOff>0</xdr:rowOff>
    </xdr:to>
    <xdr:graphicFrame>
      <xdr:nvGraphicFramePr>
        <xdr:cNvPr id="7" name="Chart 14"/>
        <xdr:cNvGraphicFramePr/>
      </xdr:nvGraphicFramePr>
      <xdr:xfrm>
        <a:off x="133350" y="16697325"/>
        <a:ext cx="9591675" cy="491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="90" zoomScaleSheetLayoutView="90" zoomScalePageLayoutView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8" sqref="D78"/>
    </sheetView>
  </sheetViews>
  <sheetFormatPr defaultColWidth="9.140625" defaultRowHeight="12.75"/>
  <cols>
    <col min="1" max="1" width="8.421875" style="8" bestFit="1" customWidth="1"/>
    <col min="2" max="2" width="53.8515625" style="3" customWidth="1"/>
    <col min="3" max="4" width="16.421875" style="3" bestFit="1" customWidth="1"/>
    <col min="5" max="5" width="21.421875" style="3" customWidth="1"/>
    <col min="6" max="16384" width="9.140625" style="3" customWidth="1"/>
  </cols>
  <sheetData>
    <row r="1" spans="1:5" ht="18.75">
      <c r="A1" s="398" t="s">
        <v>163</v>
      </c>
      <c r="B1" s="398"/>
      <c r="C1" s="398"/>
      <c r="D1" s="398"/>
      <c r="E1" s="398"/>
    </row>
    <row r="2" spans="1:5" ht="19.5" thickBot="1">
      <c r="A2" s="10"/>
      <c r="B2" s="11" t="s">
        <v>86</v>
      </c>
      <c r="C2" s="23">
        <v>43281</v>
      </c>
      <c r="D2" s="10"/>
      <c r="E2" s="62"/>
    </row>
    <row r="3" spans="1:5" s="4" customFormat="1" ht="17.25" thickBot="1">
      <c r="A3" s="26" t="s">
        <v>88</v>
      </c>
      <c r="B3" s="42" t="s">
        <v>156</v>
      </c>
      <c r="C3" s="385" t="s">
        <v>157</v>
      </c>
      <c r="D3" s="63" t="s">
        <v>83</v>
      </c>
      <c r="E3" s="64" t="s">
        <v>84</v>
      </c>
    </row>
    <row r="4" spans="1:5" s="4" customFormat="1" ht="17.25" thickBot="1">
      <c r="A4" s="18"/>
      <c r="B4" s="15" t="s">
        <v>75</v>
      </c>
      <c r="C4" s="65" t="s">
        <v>151</v>
      </c>
      <c r="D4" s="66" t="s">
        <v>153</v>
      </c>
      <c r="E4" s="66" t="s">
        <v>153</v>
      </c>
    </row>
    <row r="5" spans="1:5" s="4" customFormat="1" ht="17.25" thickBot="1">
      <c r="A5" s="16">
        <v>1</v>
      </c>
      <c r="B5" s="43" t="s">
        <v>89</v>
      </c>
      <c r="C5" s="67"/>
      <c r="D5" s="50"/>
      <c r="E5" s="50"/>
    </row>
    <row r="6" spans="1:5" s="4" customFormat="1" ht="16.5">
      <c r="A6" s="28">
        <v>1.1</v>
      </c>
      <c r="B6" s="387" t="s">
        <v>2</v>
      </c>
      <c r="C6" s="17">
        <f>D6+E6</f>
        <v>27206</v>
      </c>
      <c r="D6" s="68">
        <f>'Own portfolio'!C6</f>
        <v>18709</v>
      </c>
      <c r="E6" s="89">
        <f>'Managed portfolio'!C6</f>
        <v>8497</v>
      </c>
    </row>
    <row r="7" spans="1:5" s="4" customFormat="1" ht="15.75">
      <c r="A7" s="29">
        <v>1.2</v>
      </c>
      <c r="B7" s="14" t="s">
        <v>4</v>
      </c>
      <c r="C7" s="14">
        <f>D7+E7</f>
        <v>9869</v>
      </c>
      <c r="D7" s="51">
        <f>'Own portfolio'!C7</f>
        <v>6839</v>
      </c>
      <c r="E7" s="92">
        <f>'Managed portfolio'!C7</f>
        <v>3030</v>
      </c>
    </row>
    <row r="8" spans="1:5" s="4" customFormat="1" ht="15.75">
      <c r="A8" s="29">
        <v>1.3</v>
      </c>
      <c r="B8" s="14" t="s">
        <v>5</v>
      </c>
      <c r="C8" s="14">
        <f>D8+E8</f>
        <v>6150</v>
      </c>
      <c r="D8" s="51">
        <f>'Own portfolio'!C8</f>
        <v>4119</v>
      </c>
      <c r="E8" s="92">
        <f>'Managed portfolio'!C8</f>
        <v>2031</v>
      </c>
    </row>
    <row r="9" spans="1:5" s="4" customFormat="1" ht="15.75">
      <c r="A9" s="29">
        <v>1.4</v>
      </c>
      <c r="B9" s="14" t="s">
        <v>6</v>
      </c>
      <c r="C9" s="14">
        <f>D9+E9</f>
        <v>4539</v>
      </c>
      <c r="D9" s="51">
        <f>'Own portfolio'!C9</f>
        <v>3043</v>
      </c>
      <c r="E9" s="92">
        <f>'Managed portfolio'!C9</f>
        <v>1496</v>
      </c>
    </row>
    <row r="10" spans="1:5" s="4" customFormat="1" ht="16.5" thickBot="1">
      <c r="A10" s="29">
        <v>1.5</v>
      </c>
      <c r="B10" s="14" t="s">
        <v>7</v>
      </c>
      <c r="C10" s="14">
        <f>D10+E10</f>
        <v>6648</v>
      </c>
      <c r="D10" s="51">
        <f>'Own portfolio'!C10</f>
        <v>4708</v>
      </c>
      <c r="E10" s="92">
        <f>'Managed portfolio'!C10</f>
        <v>1940</v>
      </c>
    </row>
    <row r="11" spans="1:5" s="4" customFormat="1" ht="16.5" hidden="1" thickBot="1">
      <c r="A11" s="30">
        <v>1.6</v>
      </c>
      <c r="B11" s="36" t="s">
        <v>8</v>
      </c>
      <c r="C11" s="14">
        <v>0</v>
      </c>
      <c r="D11" s="51">
        <v>0</v>
      </c>
      <c r="E11" s="51">
        <v>0</v>
      </c>
    </row>
    <row r="12" spans="1:5" s="4" customFormat="1" ht="17.25" thickBot="1">
      <c r="A12" s="16">
        <v>2</v>
      </c>
      <c r="B12" s="43" t="s">
        <v>9</v>
      </c>
      <c r="C12" s="69"/>
      <c r="D12" s="50"/>
      <c r="E12" s="50"/>
    </row>
    <row r="13" spans="1:5" s="4" customFormat="1" ht="15.75" customHeight="1">
      <c r="A13" s="28">
        <v>2.1</v>
      </c>
      <c r="B13" s="388" t="s">
        <v>10</v>
      </c>
      <c r="C13" s="91">
        <f>D13+E13</f>
        <v>27206</v>
      </c>
      <c r="D13" s="105">
        <f>'Own portfolio'!C12</f>
        <v>18709</v>
      </c>
      <c r="E13" s="105">
        <f>'Managed portfolio'!C12</f>
        <v>8497</v>
      </c>
    </row>
    <row r="14" spans="1:5" s="4" customFormat="1" ht="16.5" customHeight="1">
      <c r="A14" s="29">
        <v>2.2</v>
      </c>
      <c r="B14" s="389" t="s">
        <v>12</v>
      </c>
      <c r="C14" s="70">
        <f>D14+E14</f>
        <v>340970782</v>
      </c>
      <c r="D14" s="70">
        <f>'Own portfolio'!C13</f>
        <v>240741428</v>
      </c>
      <c r="E14" s="70">
        <f>'Managed portfolio'!C13</f>
        <v>100229354</v>
      </c>
    </row>
    <row r="15" spans="1:5" s="4" customFormat="1" ht="15.75">
      <c r="A15" s="29">
        <v>2.3</v>
      </c>
      <c r="B15" s="14" t="s">
        <v>13</v>
      </c>
      <c r="C15" s="71">
        <f>C14/C13</f>
        <v>12532.925898698817</v>
      </c>
      <c r="D15" s="72">
        <f>'Own portfolio'!C14</f>
        <v>12867.680153936608</v>
      </c>
      <c r="E15" s="106">
        <f>'Managed portfolio'!C14</f>
        <v>11795.851947746263</v>
      </c>
    </row>
    <row r="16" spans="1:5" s="4" customFormat="1" ht="15.75">
      <c r="A16" s="29">
        <v>2.4</v>
      </c>
      <c r="B16" s="14" t="s">
        <v>25</v>
      </c>
      <c r="C16" s="135">
        <f>D16+E16</f>
        <v>50</v>
      </c>
      <c r="D16" s="92">
        <f>'Own portfolio'!C15</f>
        <v>33</v>
      </c>
      <c r="E16" s="106">
        <f>'Managed portfolio'!C15</f>
        <v>17</v>
      </c>
    </row>
    <row r="17" spans="1:5" s="4" customFormat="1" ht="15.75">
      <c r="A17" s="29">
        <v>2.5</v>
      </c>
      <c r="B17" s="14" t="s">
        <v>26</v>
      </c>
      <c r="C17" s="71">
        <f>C6/C16</f>
        <v>544.12</v>
      </c>
      <c r="D17" s="72">
        <f>'Own portfolio'!C16</f>
        <v>566.939393939394</v>
      </c>
      <c r="E17" s="106">
        <f>'Managed portfolio'!C16</f>
        <v>499.8235294117647</v>
      </c>
    </row>
    <row r="18" spans="1:5" s="4" customFormat="1" ht="16.5" thickBot="1">
      <c r="A18" s="29">
        <v>2.6</v>
      </c>
      <c r="B18" s="36" t="s">
        <v>27</v>
      </c>
      <c r="C18" s="71">
        <f>C14/C16</f>
        <v>6819415.64</v>
      </c>
      <c r="D18" s="72">
        <f>'Own portfolio'!C17</f>
        <v>7295194.787878788</v>
      </c>
      <c r="E18" s="106">
        <f>'Managed portfolio'!C17</f>
        <v>5895844.352941177</v>
      </c>
    </row>
    <row r="19" spans="1:5" s="4" customFormat="1" ht="17.25" thickBot="1">
      <c r="A19" s="16">
        <v>3</v>
      </c>
      <c r="B19" s="43" t="s">
        <v>17</v>
      </c>
      <c r="C19" s="69"/>
      <c r="D19" s="50"/>
      <c r="E19" s="50"/>
    </row>
    <row r="20" spans="1:5" s="4" customFormat="1" ht="16.5">
      <c r="A20" s="29">
        <v>3.1</v>
      </c>
      <c r="B20" s="116" t="s">
        <v>18</v>
      </c>
      <c r="C20" s="17">
        <f>D20+E20</f>
        <v>2308</v>
      </c>
      <c r="D20" s="68">
        <f>'Own portfolio'!C19</f>
        <v>1768</v>
      </c>
      <c r="E20" s="89">
        <f>'Managed portfolio'!C19</f>
        <v>540</v>
      </c>
    </row>
    <row r="21" spans="1:5" s="4" customFormat="1" ht="16.5">
      <c r="A21" s="29">
        <v>3.2</v>
      </c>
      <c r="B21" s="58" t="s">
        <v>19</v>
      </c>
      <c r="C21" s="70">
        <f>D21+E21</f>
        <v>51306000</v>
      </c>
      <c r="D21" s="70">
        <f>'Own portfolio'!C20</f>
        <v>38649000</v>
      </c>
      <c r="E21" s="89">
        <f>'Managed portfolio'!C20</f>
        <v>12657000</v>
      </c>
    </row>
    <row r="22" spans="1:5" s="4" customFormat="1" ht="15.75">
      <c r="A22" s="29">
        <v>3.3</v>
      </c>
      <c r="B22" s="58" t="s">
        <v>20</v>
      </c>
      <c r="C22" s="58">
        <f>D22+E22</f>
        <v>42450475</v>
      </c>
      <c r="D22" s="134">
        <f>'Own portfolio'!C21</f>
        <v>29610025</v>
      </c>
      <c r="E22" s="92">
        <f>'Managed portfolio'!C21</f>
        <v>12840450</v>
      </c>
    </row>
    <row r="23" spans="1:5" s="4" customFormat="1" ht="16.5" thickBot="1">
      <c r="A23" s="29">
        <v>3.4</v>
      </c>
      <c r="B23" s="58" t="s">
        <v>21</v>
      </c>
      <c r="C23" s="14">
        <f>D23+E23</f>
        <v>40146401</v>
      </c>
      <c r="D23" s="57">
        <f>'Own portfolio'!C22</f>
        <v>27690724</v>
      </c>
      <c r="E23" s="92">
        <f>'Managed portfolio'!C22</f>
        <v>12455677</v>
      </c>
    </row>
    <row r="24" spans="1:5" s="4" customFormat="1" ht="17.25" thickBot="1">
      <c r="A24" s="16">
        <v>4</v>
      </c>
      <c r="B24" s="43" t="s">
        <v>23</v>
      </c>
      <c r="C24" s="69"/>
      <c r="D24" s="38"/>
      <c r="E24" s="50"/>
    </row>
    <row r="25" spans="1:5" s="4" customFormat="1" ht="16.5">
      <c r="A25" s="29">
        <v>4.1</v>
      </c>
      <c r="B25" s="44" t="s">
        <v>28</v>
      </c>
      <c r="C25" s="74">
        <f>(C48-C43-C44)/C14</f>
        <v>0.006594104593982484</v>
      </c>
      <c r="D25" s="74">
        <f>(D48-D43-D44)/D14</f>
        <v>0.007774835496946541</v>
      </c>
      <c r="E25" s="74">
        <f>(E48-E43-E44)/E14</f>
        <v>0.003758100645844729</v>
      </c>
    </row>
    <row r="26" spans="1:5" s="4" customFormat="1" ht="17.25" thickBot="1">
      <c r="A26" s="29">
        <v>4.2</v>
      </c>
      <c r="B26" s="45" t="s">
        <v>22</v>
      </c>
      <c r="C26" s="74">
        <f>(C14-C48)/C14</f>
        <v>0.9915911475370931</v>
      </c>
      <c r="D26" s="90">
        <f>'Own portfolio'!C26</f>
        <v>0.9902092173350405</v>
      </c>
      <c r="E26" s="74">
        <f>(E14-E48)/E14</f>
        <v>0.9949104131709758</v>
      </c>
    </row>
    <row r="27" spans="1:5" s="4" customFormat="1" ht="17.25" thickBot="1">
      <c r="A27" s="16">
        <v>5</v>
      </c>
      <c r="B27" s="12" t="s">
        <v>38</v>
      </c>
      <c r="C27" s="76"/>
      <c r="D27" s="50"/>
      <c r="E27" s="50"/>
    </row>
    <row r="28" spans="1:5" s="4" customFormat="1" ht="17.25" thickBot="1">
      <c r="A28" s="21" t="s">
        <v>40</v>
      </c>
      <c r="B28" s="52" t="s">
        <v>35</v>
      </c>
      <c r="C28" s="77"/>
      <c r="D28" s="75"/>
      <c r="E28" s="78"/>
    </row>
    <row r="29" spans="1:5" s="282" customFormat="1" ht="15.75">
      <c r="A29" s="53" t="s">
        <v>49</v>
      </c>
      <c r="B29" s="120" t="s">
        <v>14</v>
      </c>
      <c r="C29" s="58">
        <f>D29+E29</f>
        <v>48</v>
      </c>
      <c r="D29" s="57">
        <f>'Own portfolio'!C29</f>
        <v>32</v>
      </c>
      <c r="E29" s="57">
        <f>'Managed portfolio'!C29</f>
        <v>16</v>
      </c>
    </row>
    <row r="30" spans="1:5" s="282" customFormat="1" ht="15.75">
      <c r="A30" s="53" t="s">
        <v>50</v>
      </c>
      <c r="B30" s="54" t="s">
        <v>15</v>
      </c>
      <c r="C30" s="58">
        <f>D30+E30</f>
        <v>30</v>
      </c>
      <c r="D30" s="57">
        <f>'Own portfolio'!C30</f>
        <v>24</v>
      </c>
      <c r="E30" s="57">
        <f>'Managed portfolio'!C30</f>
        <v>6</v>
      </c>
    </row>
    <row r="31" spans="1:5" s="282" customFormat="1" ht="15.75">
      <c r="A31" s="53" t="s">
        <v>51</v>
      </c>
      <c r="B31" s="54" t="s">
        <v>16</v>
      </c>
      <c r="C31" s="58">
        <f>D31+E31</f>
        <v>14</v>
      </c>
      <c r="D31" s="57">
        <f>'Own portfolio'!C31</f>
        <v>11</v>
      </c>
      <c r="E31" s="57">
        <f>'Managed portfolio'!C31</f>
        <v>3</v>
      </c>
    </row>
    <row r="32" spans="1:5" s="282" customFormat="1" ht="15.75">
      <c r="A32" s="53" t="s">
        <v>52</v>
      </c>
      <c r="B32" s="54" t="s">
        <v>140</v>
      </c>
      <c r="C32" s="58">
        <f>D32+E32</f>
        <v>61</v>
      </c>
      <c r="D32" s="57">
        <f>'Own portfolio'!C32</f>
        <v>45</v>
      </c>
      <c r="E32" s="57">
        <f>'Managed portfolio'!C32</f>
        <v>16</v>
      </c>
    </row>
    <row r="33" spans="1:5" s="282" customFormat="1" ht="15.75">
      <c r="A33" s="53" t="s">
        <v>53</v>
      </c>
      <c r="B33" s="54" t="s">
        <v>141</v>
      </c>
      <c r="C33" s="58">
        <f>D33+E33</f>
        <v>325</v>
      </c>
      <c r="D33" s="57">
        <f>'Own portfolio'!C33</f>
        <v>279</v>
      </c>
      <c r="E33" s="57">
        <f>'Managed portfolio'!C33</f>
        <v>46</v>
      </c>
    </row>
    <row r="34" spans="1:5" s="282" customFormat="1" ht="17.25" thickBot="1">
      <c r="A34" s="53" t="s">
        <v>69</v>
      </c>
      <c r="B34" s="119" t="s">
        <v>3</v>
      </c>
      <c r="C34" s="275">
        <f>SUM(C29:C33)</f>
        <v>478</v>
      </c>
      <c r="D34" s="283">
        <f>SUM(D29:D33)</f>
        <v>391</v>
      </c>
      <c r="E34" s="283">
        <f>SUM(E29:E33)</f>
        <v>87</v>
      </c>
    </row>
    <row r="35" spans="1:5" s="4" customFormat="1" ht="17.25" thickBot="1">
      <c r="A35" s="21" t="s">
        <v>41</v>
      </c>
      <c r="B35" s="12" t="s">
        <v>11</v>
      </c>
      <c r="C35" s="76"/>
      <c r="D35" s="50"/>
      <c r="E35" s="50"/>
    </row>
    <row r="36" spans="1:5" s="4" customFormat="1" ht="15.75">
      <c r="A36" s="32" t="s">
        <v>54</v>
      </c>
      <c r="B36" s="40" t="s">
        <v>14</v>
      </c>
      <c r="C36" s="14">
        <f>D36+E36</f>
        <v>73083</v>
      </c>
      <c r="D36" s="51">
        <f>'Own portfolio'!C36</f>
        <v>48852</v>
      </c>
      <c r="E36" s="51">
        <f>'Managed portfolio'!C36</f>
        <v>24231</v>
      </c>
    </row>
    <row r="37" spans="1:5" s="4" customFormat="1" ht="15.75">
      <c r="A37" s="32" t="s">
        <v>55</v>
      </c>
      <c r="B37" s="40" t="s">
        <v>15</v>
      </c>
      <c r="C37" s="14">
        <f>D37+E37</f>
        <v>88821</v>
      </c>
      <c r="D37" s="51">
        <f>'Own portfolio'!C37</f>
        <v>78192</v>
      </c>
      <c r="E37" s="51">
        <f>'Managed portfolio'!C37</f>
        <v>10629</v>
      </c>
    </row>
    <row r="38" spans="1:5" s="4" customFormat="1" ht="15.75">
      <c r="A38" s="32" t="s">
        <v>56</v>
      </c>
      <c r="B38" s="40" t="s">
        <v>16</v>
      </c>
      <c r="C38" s="14">
        <f>D38+E38</f>
        <v>56701</v>
      </c>
      <c r="D38" s="51">
        <f>'Own portfolio'!C38</f>
        <v>50594</v>
      </c>
      <c r="E38" s="51">
        <f>'Managed portfolio'!C38</f>
        <v>6107</v>
      </c>
    </row>
    <row r="39" spans="1:5" s="4" customFormat="1" ht="15.75">
      <c r="A39" s="32" t="s">
        <v>57</v>
      </c>
      <c r="B39" s="40" t="s">
        <v>140</v>
      </c>
      <c r="C39" s="14">
        <f>D39+E39</f>
        <v>244448</v>
      </c>
      <c r="D39" s="51">
        <f>'Own portfolio'!C39</f>
        <v>144752</v>
      </c>
      <c r="E39" s="51">
        <f>'Managed portfolio'!C39</f>
        <v>99696</v>
      </c>
    </row>
    <row r="40" spans="1:5" s="4" customFormat="1" ht="16.5" thickBot="1">
      <c r="A40" s="32" t="s">
        <v>58</v>
      </c>
      <c r="B40" s="40" t="s">
        <v>141</v>
      </c>
      <c r="C40" s="14">
        <f>D40+E40</f>
        <v>1841021</v>
      </c>
      <c r="D40" s="51">
        <f>'Own portfolio'!C40</f>
        <v>1596911</v>
      </c>
      <c r="E40" s="51">
        <f>'Managed portfolio'!C40</f>
        <v>244110</v>
      </c>
    </row>
    <row r="41" spans="1:5" s="4" customFormat="1" ht="17.25" thickBot="1">
      <c r="A41" s="32" t="s">
        <v>70</v>
      </c>
      <c r="B41" s="390" t="s">
        <v>3</v>
      </c>
      <c r="C41" s="79">
        <f>SUM(C36:C40)</f>
        <v>2304074</v>
      </c>
      <c r="D41" s="68">
        <f>SUM(D36:D40)</f>
        <v>1919301</v>
      </c>
      <c r="E41" s="68">
        <f>SUM(E36:E40)</f>
        <v>384773</v>
      </c>
    </row>
    <row r="42" spans="1:5" s="4" customFormat="1" ht="17.25" thickBot="1">
      <c r="A42" s="21" t="s">
        <v>42</v>
      </c>
      <c r="B42" s="12" t="s">
        <v>29</v>
      </c>
      <c r="C42" s="76"/>
      <c r="D42" s="50"/>
      <c r="E42" s="50"/>
    </row>
    <row r="43" spans="1:5" s="4" customFormat="1" ht="15.75">
      <c r="A43" s="32" t="s">
        <v>59</v>
      </c>
      <c r="B43" s="40" t="s">
        <v>14</v>
      </c>
      <c r="C43" s="14">
        <f>D43+E43</f>
        <v>464053</v>
      </c>
      <c r="D43" s="51">
        <f>'Own portfolio'!C43</f>
        <v>355589</v>
      </c>
      <c r="E43" s="92">
        <f>'Managed portfolio'!C43</f>
        <v>108464</v>
      </c>
    </row>
    <row r="44" spans="1:5" s="4" customFormat="1" ht="15.75">
      <c r="A44" s="32" t="s">
        <v>60</v>
      </c>
      <c r="B44" s="40" t="s">
        <v>15</v>
      </c>
      <c r="C44" s="14">
        <f>D44+E44</f>
        <v>154723</v>
      </c>
      <c r="D44" s="51">
        <f>'Own portfolio'!C44</f>
        <v>129733</v>
      </c>
      <c r="E44" s="92">
        <f>'Managed portfolio'!C44</f>
        <v>24990</v>
      </c>
    </row>
    <row r="45" spans="1:5" s="4" customFormat="1" ht="15.75">
      <c r="A45" s="32" t="s">
        <v>61</v>
      </c>
      <c r="B45" s="40" t="s">
        <v>16</v>
      </c>
      <c r="C45" s="14">
        <f>D45+E45</f>
        <v>97497</v>
      </c>
      <c r="D45" s="51">
        <f>'Own portfolio'!C45</f>
        <v>89997</v>
      </c>
      <c r="E45" s="92">
        <f>'Managed portfolio'!C45</f>
        <v>7500</v>
      </c>
    </row>
    <row r="46" spans="1:5" s="4" customFormat="1" ht="15.75">
      <c r="A46" s="32" t="s">
        <v>62</v>
      </c>
      <c r="B46" s="40" t="s">
        <v>140</v>
      </c>
      <c r="C46" s="14">
        <f>D46+E46</f>
        <v>304311</v>
      </c>
      <c r="D46" s="51">
        <f>'Own portfolio'!C46</f>
        <v>184817</v>
      </c>
      <c r="E46" s="92">
        <f>'Managed portfolio'!C46</f>
        <v>119494</v>
      </c>
    </row>
    <row r="47" spans="1:5" s="4" customFormat="1" ht="15.75">
      <c r="A47" s="32" t="s">
        <v>63</v>
      </c>
      <c r="B47" s="40" t="s">
        <v>141</v>
      </c>
      <c r="C47" s="14">
        <f>D47+E47</f>
        <v>1846589</v>
      </c>
      <c r="D47" s="51">
        <f>'Own portfolio'!C47</f>
        <v>1596911</v>
      </c>
      <c r="E47" s="92">
        <f>'Managed portfolio'!C47</f>
        <v>249678</v>
      </c>
    </row>
    <row r="48" spans="1:5" s="4" customFormat="1" ht="17.25" thickBot="1">
      <c r="A48" s="32" t="s">
        <v>71</v>
      </c>
      <c r="B48" s="119" t="s">
        <v>3</v>
      </c>
      <c r="C48" s="79">
        <f>SUM(C43:C47)</f>
        <v>2867173</v>
      </c>
      <c r="D48" s="68">
        <f>SUM(D43:D47)</f>
        <v>2357047</v>
      </c>
      <c r="E48" s="68">
        <f>SUM(E43:E47)</f>
        <v>510126</v>
      </c>
    </row>
    <row r="49" spans="1:5" s="4" customFormat="1" ht="17.25" thickBot="1">
      <c r="A49" s="21" t="s">
        <v>43</v>
      </c>
      <c r="B49" s="12" t="s">
        <v>30</v>
      </c>
      <c r="C49" s="76"/>
      <c r="D49" s="50"/>
      <c r="E49" s="50"/>
    </row>
    <row r="50" spans="1:5" s="4" customFormat="1" ht="15.75">
      <c r="A50" s="32" t="s">
        <v>64</v>
      </c>
      <c r="B50" s="54" t="s">
        <v>14</v>
      </c>
      <c r="C50" s="73">
        <f>C43/C$14%</f>
        <v>0.1360975850417588</v>
      </c>
      <c r="D50" s="73">
        <f aca="true" t="shared" si="0" ref="D50:E54">D43/D$14%</f>
        <v>0.14770577833408882</v>
      </c>
      <c r="E50" s="73">
        <f t="shared" si="0"/>
        <v>0.10821580272781164</v>
      </c>
    </row>
    <row r="51" spans="1:5" s="4" customFormat="1" ht="15.75">
      <c r="A51" s="32" t="s">
        <v>65</v>
      </c>
      <c r="B51" s="54" t="s">
        <v>15</v>
      </c>
      <c r="C51" s="73">
        <f>C44/C$14%</f>
        <v>0.045377201850685264</v>
      </c>
      <c r="D51" s="73">
        <f t="shared" si="0"/>
        <v>0.053888938467208894</v>
      </c>
      <c r="E51" s="73">
        <f t="shared" si="0"/>
        <v>0.02493281559013141</v>
      </c>
    </row>
    <row r="52" spans="1:5" s="4" customFormat="1" ht="15.75">
      <c r="A52" s="32" t="s">
        <v>66</v>
      </c>
      <c r="B52" s="54" t="s">
        <v>16</v>
      </c>
      <c r="C52" s="73">
        <f>C45/C$14%</f>
        <v>0.028593945624349713</v>
      </c>
      <c r="D52" s="73">
        <f t="shared" si="0"/>
        <v>0.037383262510181675</v>
      </c>
      <c r="E52" s="73">
        <f t="shared" si="0"/>
        <v>0.007482837812164288</v>
      </c>
    </row>
    <row r="53" spans="1:5" s="4" customFormat="1" ht="15.75">
      <c r="A53" s="32" t="s">
        <v>67</v>
      </c>
      <c r="B53" s="54" t="s">
        <v>140</v>
      </c>
      <c r="C53" s="73">
        <f>C46/C$14%</f>
        <v>0.08924840956020684</v>
      </c>
      <c r="D53" s="73">
        <f t="shared" si="0"/>
        <v>0.076769919301135</v>
      </c>
      <c r="E53" s="73">
        <f t="shared" si="0"/>
        <v>0.1192205628702346</v>
      </c>
    </row>
    <row r="54" spans="1:5" s="4" customFormat="1" ht="16.5" thickBot="1">
      <c r="A54" s="32" t="s">
        <v>68</v>
      </c>
      <c r="B54" s="54" t="s">
        <v>141</v>
      </c>
      <c r="C54" s="73">
        <f>C47/C$14%</f>
        <v>0.5415681042136918</v>
      </c>
      <c r="D54" s="73">
        <f t="shared" si="0"/>
        <v>0.6633303678833375</v>
      </c>
      <c r="E54" s="73">
        <f t="shared" si="0"/>
        <v>0.24910666390207403</v>
      </c>
    </row>
    <row r="55" spans="1:5" s="4" customFormat="1" ht="17.25" thickBot="1">
      <c r="A55" s="16">
        <v>6</v>
      </c>
      <c r="B55" s="12" t="s">
        <v>39</v>
      </c>
      <c r="C55" s="76"/>
      <c r="D55" s="50"/>
      <c r="E55" s="50"/>
    </row>
    <row r="56" spans="1:5" s="4" customFormat="1" ht="15.75">
      <c r="A56" s="31" t="s">
        <v>72</v>
      </c>
      <c r="B56" s="120" t="s">
        <v>31</v>
      </c>
      <c r="C56" s="58">
        <f>D56+E56</f>
        <v>6664</v>
      </c>
      <c r="D56" s="51">
        <f>'Own portfolio'!C56</f>
        <v>4758</v>
      </c>
      <c r="E56" s="92">
        <f>'Managed portfolio'!C56</f>
        <v>1906</v>
      </c>
    </row>
    <row r="57" spans="1:5" s="4" customFormat="1" ht="16.5" thickBot="1">
      <c r="A57" s="31" t="s">
        <v>73</v>
      </c>
      <c r="B57" s="121" t="s">
        <v>19</v>
      </c>
      <c r="C57" s="58">
        <f>D57+E57</f>
        <v>143428000</v>
      </c>
      <c r="D57" s="51">
        <f>'Own portfolio'!C57</f>
        <v>100799000</v>
      </c>
      <c r="E57" s="106">
        <f>'Managed portfolio'!C57</f>
        <v>42629000</v>
      </c>
    </row>
    <row r="58" spans="1:5" s="4" customFormat="1" ht="17.25" thickBot="1">
      <c r="A58" s="16">
        <v>7</v>
      </c>
      <c r="B58" s="12" t="s">
        <v>132</v>
      </c>
      <c r="C58" s="76"/>
      <c r="D58" s="50"/>
      <c r="E58" s="50"/>
    </row>
    <row r="59" spans="1:5" s="4" customFormat="1" ht="15.75">
      <c r="A59" s="32">
        <v>7.1</v>
      </c>
      <c r="B59" s="120" t="s">
        <v>47</v>
      </c>
      <c r="C59" s="71">
        <f>D59+E59</f>
        <v>165706870</v>
      </c>
      <c r="D59" s="72">
        <f>'Own portfolio'!C59</f>
        <v>116955852</v>
      </c>
      <c r="E59" s="106">
        <f>'Managed portfolio'!C59</f>
        <v>48751018</v>
      </c>
    </row>
    <row r="60" spans="1:5" s="4" customFormat="1" ht="15.75">
      <c r="A60" s="32">
        <v>7.2</v>
      </c>
      <c r="B60" s="54" t="s">
        <v>48</v>
      </c>
      <c r="C60" s="71">
        <f>D60+E60</f>
        <v>175263912</v>
      </c>
      <c r="D60" s="72">
        <f>'Own portfolio'!C60</f>
        <v>123785576</v>
      </c>
      <c r="E60" s="106">
        <f>'Managed portfolio'!C60</f>
        <v>51478336</v>
      </c>
    </row>
    <row r="61" spans="1:5" s="4" customFormat="1" ht="15.75">
      <c r="A61" s="32">
        <v>7.3</v>
      </c>
      <c r="B61" s="100" t="s">
        <v>45</v>
      </c>
      <c r="C61" s="71">
        <f>D61+E61</f>
        <v>14093</v>
      </c>
      <c r="D61" s="72">
        <f>'Own portfolio'!C61</f>
        <v>9656</v>
      </c>
      <c r="E61" s="106">
        <f>'Managed portfolio'!C61</f>
        <v>4437</v>
      </c>
    </row>
    <row r="62" spans="1:5" s="4" customFormat="1" ht="15.75">
      <c r="A62" s="32">
        <v>7.4</v>
      </c>
      <c r="B62" s="391" t="s">
        <v>46</v>
      </c>
      <c r="C62" s="71">
        <f>D62+E62</f>
        <v>13113</v>
      </c>
      <c r="D62" s="72">
        <f>'Own portfolio'!C62</f>
        <v>9053</v>
      </c>
      <c r="E62" s="106">
        <f>'Managed portfolio'!C62</f>
        <v>4060</v>
      </c>
    </row>
    <row r="63" spans="1:5" s="4" customFormat="1" ht="15.75">
      <c r="A63" s="32">
        <v>7.5</v>
      </c>
      <c r="B63" s="100" t="s">
        <v>128</v>
      </c>
      <c r="C63" s="71">
        <f aca="true" t="shared" si="1" ref="C63:C70">SUM(D63:E63)</f>
        <v>25516</v>
      </c>
      <c r="D63" s="72">
        <f>'Own portfolio'!C63</f>
        <v>17019</v>
      </c>
      <c r="E63" s="106">
        <f>'Managed portfolio'!C63</f>
        <v>8497</v>
      </c>
    </row>
    <row r="64" spans="1:5" s="4" customFormat="1" ht="15.75">
      <c r="A64" s="32">
        <v>7.7</v>
      </c>
      <c r="B64" s="100" t="s">
        <v>129</v>
      </c>
      <c r="C64" s="71">
        <f t="shared" si="1"/>
        <v>1649</v>
      </c>
      <c r="D64" s="72">
        <f>'Own portfolio'!C64</f>
        <v>1649</v>
      </c>
      <c r="E64" s="106">
        <f>'Managed portfolio'!C64</f>
        <v>0</v>
      </c>
    </row>
    <row r="65" spans="1:5" s="4" customFormat="1" ht="15.75">
      <c r="A65" s="32">
        <v>7.8</v>
      </c>
      <c r="B65" s="100" t="s">
        <v>130</v>
      </c>
      <c r="C65" s="71">
        <f t="shared" si="1"/>
        <v>30</v>
      </c>
      <c r="D65" s="72">
        <f>'Own portfolio'!C65</f>
        <v>30</v>
      </c>
      <c r="E65" s="106">
        <f>'Managed portfolio'!C65</f>
        <v>0</v>
      </c>
    </row>
    <row r="66" spans="1:5" s="4" customFormat="1" ht="15.75">
      <c r="A66" s="32">
        <v>7.9</v>
      </c>
      <c r="B66" s="100" t="s">
        <v>146</v>
      </c>
      <c r="C66" s="71">
        <f t="shared" si="1"/>
        <v>11</v>
      </c>
      <c r="D66" s="72">
        <f>'Own portfolio'!C66</f>
        <v>11</v>
      </c>
      <c r="E66" s="106">
        <v>0</v>
      </c>
    </row>
    <row r="67" spans="1:5" s="4" customFormat="1" ht="15.75">
      <c r="A67" s="32">
        <v>7.11</v>
      </c>
      <c r="B67" s="100" t="s">
        <v>126</v>
      </c>
      <c r="C67" s="71">
        <f t="shared" si="1"/>
        <v>320116175</v>
      </c>
      <c r="D67" s="72">
        <f>'Own portfolio'!C67</f>
        <v>219886821</v>
      </c>
      <c r="E67" s="106">
        <f>'Managed portfolio'!C67</f>
        <v>100229354</v>
      </c>
    </row>
    <row r="68" spans="1:5" s="4" customFormat="1" ht="15.75">
      <c r="A68" s="32">
        <v>7.12</v>
      </c>
      <c r="B68" s="100" t="s">
        <v>127</v>
      </c>
      <c r="C68" s="71">
        <f t="shared" si="1"/>
        <v>20270097</v>
      </c>
      <c r="D68" s="72">
        <f>'Own portfolio'!C68</f>
        <v>20270097</v>
      </c>
      <c r="E68" s="106">
        <f>'Managed portfolio'!C68</f>
        <v>0</v>
      </c>
    </row>
    <row r="69" spans="1:5" s="4" customFormat="1" ht="15.75">
      <c r="A69" s="326">
        <v>7.13</v>
      </c>
      <c r="B69" s="100" t="s">
        <v>131</v>
      </c>
      <c r="C69" s="71">
        <f t="shared" si="1"/>
        <v>159516</v>
      </c>
      <c r="D69" s="72">
        <f>'Own portfolio'!C69</f>
        <v>159516</v>
      </c>
      <c r="E69" s="106">
        <f>'Managed portfolio'!C69</f>
        <v>0</v>
      </c>
    </row>
    <row r="70" spans="1:5" s="4" customFormat="1" ht="16.5" thickBot="1">
      <c r="A70" s="327">
        <v>7.14</v>
      </c>
      <c r="B70" s="100" t="s">
        <v>145</v>
      </c>
      <c r="C70" s="71">
        <f t="shared" si="1"/>
        <v>424994</v>
      </c>
      <c r="D70" s="72">
        <f>'Own portfolio'!C70</f>
        <v>424994</v>
      </c>
      <c r="E70" s="106">
        <f>'Managed portfolio'!C70</f>
        <v>0</v>
      </c>
    </row>
    <row r="71" spans="1:5" s="4" customFormat="1" ht="16.5">
      <c r="A71" s="49">
        <v>8</v>
      </c>
      <c r="B71" s="60" t="s">
        <v>24</v>
      </c>
      <c r="C71" s="80" t="s">
        <v>93</v>
      </c>
      <c r="D71" s="280"/>
      <c r="E71" s="281"/>
    </row>
    <row r="72" spans="1:5" ht="15.75">
      <c r="A72" s="46">
        <v>8.1</v>
      </c>
      <c r="B72" s="41" t="s">
        <v>109</v>
      </c>
      <c r="C72" s="71">
        <v>5833339</v>
      </c>
      <c r="D72" s="41"/>
      <c r="E72" s="41"/>
    </row>
    <row r="73" spans="1:5" ht="15.75">
      <c r="A73" s="46">
        <v>8.2</v>
      </c>
      <c r="B73" s="41" t="s">
        <v>104</v>
      </c>
      <c r="C73" s="71">
        <v>6000000</v>
      </c>
      <c r="D73" s="41"/>
      <c r="E73" s="41"/>
    </row>
    <row r="74" spans="1:5" ht="15.75">
      <c r="A74" s="46">
        <v>8.3</v>
      </c>
      <c r="B74" s="41" t="s">
        <v>107</v>
      </c>
      <c r="C74" s="71">
        <v>83749956</v>
      </c>
      <c r="D74" s="41"/>
      <c r="E74" s="41"/>
    </row>
    <row r="75" spans="1:5" ht="15.75">
      <c r="A75" s="46">
        <v>8.4</v>
      </c>
      <c r="B75" s="41" t="s">
        <v>106</v>
      </c>
      <c r="C75" s="71">
        <v>53541935</v>
      </c>
      <c r="D75" s="41"/>
      <c r="E75" s="41"/>
    </row>
    <row r="76" spans="1:5" ht="15.75">
      <c r="A76" s="46">
        <v>8.5</v>
      </c>
      <c r="B76" s="41" t="s">
        <v>112</v>
      </c>
      <c r="C76" s="71">
        <v>45099943</v>
      </c>
      <c r="D76" s="41"/>
      <c r="E76" s="41"/>
    </row>
    <row r="77" spans="1:5" ht="15.75">
      <c r="A77" s="46">
        <v>8.6</v>
      </c>
      <c r="B77" s="41" t="s">
        <v>108</v>
      </c>
      <c r="C77" s="71">
        <v>878408</v>
      </c>
      <c r="D77" s="41"/>
      <c r="E77" s="41"/>
    </row>
    <row r="78" spans="1:5" ht="15.75">
      <c r="A78" s="46">
        <v>8.7</v>
      </c>
      <c r="B78" s="41" t="s">
        <v>125</v>
      </c>
      <c r="C78" s="71">
        <v>446563</v>
      </c>
      <c r="D78" s="41"/>
      <c r="E78" s="41"/>
    </row>
    <row r="79" spans="1:5" ht="15.75">
      <c r="A79" s="46">
        <v>8.8</v>
      </c>
      <c r="B79" s="41" t="s">
        <v>139</v>
      </c>
      <c r="C79" s="71">
        <f>8846155+4583041</f>
        <v>13429196</v>
      </c>
      <c r="D79" s="41"/>
      <c r="E79" s="41"/>
    </row>
    <row r="80" spans="1:5" ht="15.75">
      <c r="A80" s="46">
        <v>8.9</v>
      </c>
      <c r="B80" s="41" t="s">
        <v>149</v>
      </c>
      <c r="C80" s="71">
        <v>2669710</v>
      </c>
      <c r="D80" s="41"/>
      <c r="E80" s="41"/>
    </row>
    <row r="81" spans="1:5" ht="15.75">
      <c r="A81" s="46">
        <v>9</v>
      </c>
      <c r="B81" s="41" t="s">
        <v>161</v>
      </c>
      <c r="C81" s="71">
        <v>8333334</v>
      </c>
      <c r="D81" s="41"/>
      <c r="E81" s="41"/>
    </row>
    <row r="82" spans="1:5" ht="15.75">
      <c r="A82" s="46">
        <v>9.1</v>
      </c>
      <c r="B82" s="41" t="s">
        <v>162</v>
      </c>
      <c r="C82" s="71">
        <v>9444444</v>
      </c>
      <c r="D82" s="41"/>
      <c r="E82" s="41"/>
    </row>
    <row r="83" spans="1:5" ht="15.75">
      <c r="A83" s="46">
        <v>9.2</v>
      </c>
      <c r="B83" s="41" t="s">
        <v>150</v>
      </c>
      <c r="C83" s="71">
        <v>16074195</v>
      </c>
      <c r="D83" s="41"/>
      <c r="E83" s="41"/>
    </row>
    <row r="84" spans="1:5" ht="16.5">
      <c r="A84" s="325"/>
      <c r="B84" s="325" t="s">
        <v>3</v>
      </c>
      <c r="C84" s="358">
        <f>SUM(C72:C83)</f>
        <v>245501023</v>
      </c>
      <c r="D84" s="325"/>
      <c r="E84" s="41"/>
    </row>
    <row r="86" ht="13.5">
      <c r="C86" s="349"/>
    </row>
  </sheetData>
  <sheetProtection/>
  <mergeCells count="1">
    <mergeCell ref="A1:E1"/>
  </mergeCells>
  <printOptions horizontalCentered="1" verticalCentered="1"/>
  <pageMargins left="0" right="0" top="0" bottom="0" header="0.511811023622047" footer="0"/>
  <pageSetup horizontalDpi="300" verticalDpi="300" orientation="portrait" paperSize="9" scale="61" r:id="rId1"/>
  <ignoredErrors>
    <ignoredError sqref="C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4"/>
  <sheetViews>
    <sheetView view="pageBreakPreview" zoomScale="90" zoomScaleNormal="80" zoomScaleSheetLayoutView="90" zoomScalePageLayoutView="8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7" sqref="D67"/>
    </sheetView>
  </sheetViews>
  <sheetFormatPr defaultColWidth="9.140625" defaultRowHeight="12.75"/>
  <cols>
    <col min="1" max="1" width="9.8515625" style="256" bestFit="1" customWidth="1"/>
    <col min="2" max="2" width="55.140625" style="189" bestFit="1" customWidth="1"/>
    <col min="3" max="3" width="14.421875" style="232" bestFit="1" customWidth="1"/>
    <col min="4" max="4" width="13.8515625" style="189" bestFit="1" customWidth="1"/>
    <col min="5" max="5" width="12.8515625" style="189" customWidth="1"/>
    <col min="6" max="6" width="12.8515625" style="189" bestFit="1" customWidth="1"/>
    <col min="7" max="7" width="12.421875" style="189" bestFit="1" customWidth="1"/>
    <col min="8" max="8" width="12.8515625" style="189" bestFit="1" customWidth="1"/>
    <col min="9" max="9" width="15.00390625" style="189" bestFit="1" customWidth="1"/>
    <col min="10" max="11" width="12.8515625" style="189" bestFit="1" customWidth="1"/>
    <col min="12" max="12" width="15.00390625" style="189" bestFit="1" customWidth="1"/>
    <col min="13" max="13" width="13.57421875" style="189" customWidth="1"/>
    <col min="14" max="14" width="12.57421875" style="189" bestFit="1" customWidth="1"/>
    <col min="15" max="15" width="12.421875" style="189" bestFit="1" customWidth="1"/>
    <col min="16" max="16" width="14.8515625" style="189" bestFit="1" customWidth="1"/>
    <col min="17" max="17" width="14.421875" style="189" bestFit="1" customWidth="1"/>
    <col min="18" max="18" width="12.00390625" style="189" customWidth="1"/>
    <col min="19" max="19" width="17.421875" style="189" bestFit="1" customWidth="1"/>
    <col min="20" max="20" width="11.421875" style="189" bestFit="1" customWidth="1"/>
    <col min="21" max="21" width="15.421875" style="189" bestFit="1" customWidth="1"/>
    <col min="22" max="22" width="11.57421875" style="189" bestFit="1" customWidth="1"/>
    <col min="23" max="23" width="12.421875" style="189" bestFit="1" customWidth="1"/>
    <col min="24" max="24" width="16.57421875" style="189" customWidth="1"/>
    <col min="25" max="25" width="13.8515625" style="189" customWidth="1"/>
    <col min="26" max="16384" width="9.140625" style="189" customWidth="1"/>
  </cols>
  <sheetData>
    <row r="1" spans="1:25" s="371" customFormat="1" ht="18.75">
      <c r="A1" s="369"/>
      <c r="B1" s="379" t="s">
        <v>164</v>
      </c>
      <c r="C1" s="380"/>
      <c r="D1" s="380"/>
      <c r="E1" s="380"/>
      <c r="F1" s="380"/>
      <c r="G1" s="381"/>
      <c r="H1" s="369"/>
      <c r="I1" s="369"/>
      <c r="J1" s="369"/>
      <c r="K1" s="369"/>
      <c r="L1" s="370"/>
      <c r="P1" s="370"/>
      <c r="Q1" s="370"/>
      <c r="R1" s="370"/>
      <c r="W1" s="370"/>
      <c r="Y1" s="380"/>
    </row>
    <row r="2" spans="1:36" s="371" customFormat="1" ht="18.75">
      <c r="A2" s="372"/>
      <c r="B2" s="373" t="s">
        <v>85</v>
      </c>
      <c r="C2" s="374">
        <f>Prayas!C2</f>
        <v>43281</v>
      </c>
      <c r="D2" s="375"/>
      <c r="E2" s="375"/>
      <c r="F2" s="376"/>
      <c r="G2" s="376"/>
      <c r="H2" s="377"/>
      <c r="I2" s="377"/>
      <c r="J2" s="377"/>
      <c r="K2" s="377"/>
      <c r="L2" s="370"/>
      <c r="M2" s="370"/>
      <c r="N2" s="370"/>
      <c r="O2" s="370"/>
      <c r="P2" s="370"/>
      <c r="Q2" s="370"/>
      <c r="R2" s="370"/>
      <c r="S2" s="378"/>
      <c r="T2" s="378"/>
      <c r="U2" s="378"/>
      <c r="V2" s="378"/>
      <c r="W2" s="370"/>
      <c r="X2" s="378"/>
      <c r="Y2" s="375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</row>
    <row r="3" spans="1:25" s="188" customFormat="1" ht="17.25" thickBot="1">
      <c r="A3" s="363" t="s">
        <v>0</v>
      </c>
      <c r="B3" s="363" t="s">
        <v>76</v>
      </c>
      <c r="C3" s="364" t="s">
        <v>152</v>
      </c>
      <c r="D3" s="365" t="s">
        <v>137</v>
      </c>
      <c r="E3" s="407" t="s">
        <v>74</v>
      </c>
      <c r="F3" s="407"/>
      <c r="G3" s="407"/>
      <c r="H3" s="408"/>
      <c r="I3" s="366" t="s">
        <v>82</v>
      </c>
      <c r="J3" s="399" t="s">
        <v>77</v>
      </c>
      <c r="K3" s="400"/>
      <c r="L3" s="401"/>
      <c r="M3" s="409" t="s">
        <v>99</v>
      </c>
      <c r="N3" s="410"/>
      <c r="O3" s="402" t="s">
        <v>80</v>
      </c>
      <c r="P3" s="403"/>
      <c r="Q3" s="403"/>
      <c r="R3" s="404"/>
      <c r="S3" s="405" t="s">
        <v>118</v>
      </c>
      <c r="T3" s="406"/>
      <c r="U3" s="367" t="s">
        <v>120</v>
      </c>
      <c r="V3" s="368" t="s">
        <v>100</v>
      </c>
      <c r="W3" s="405" t="s">
        <v>119</v>
      </c>
      <c r="X3" s="406"/>
      <c r="Y3" s="365" t="s">
        <v>155</v>
      </c>
    </row>
    <row r="4" spans="1:25" s="188" customFormat="1" ht="17.25" thickBot="1">
      <c r="A4" s="237"/>
      <c r="B4" s="238" t="s">
        <v>75</v>
      </c>
      <c r="C4" s="279" t="s">
        <v>153</v>
      </c>
      <c r="D4" s="360" t="s">
        <v>138</v>
      </c>
      <c r="E4" s="190" t="s">
        <v>134</v>
      </c>
      <c r="F4" s="190" t="s">
        <v>98</v>
      </c>
      <c r="G4" s="190" t="s">
        <v>103</v>
      </c>
      <c r="H4" s="190" t="s">
        <v>135</v>
      </c>
      <c r="I4" s="191" t="s">
        <v>97</v>
      </c>
      <c r="J4" s="192" t="s">
        <v>78</v>
      </c>
      <c r="K4" s="193" t="s">
        <v>79</v>
      </c>
      <c r="L4" s="192" t="s">
        <v>143</v>
      </c>
      <c r="M4" s="194" t="s">
        <v>99</v>
      </c>
      <c r="N4" s="194" t="s">
        <v>124</v>
      </c>
      <c r="O4" s="195" t="s">
        <v>114</v>
      </c>
      <c r="P4" s="195" t="s">
        <v>111</v>
      </c>
      <c r="Q4" s="195" t="s">
        <v>81</v>
      </c>
      <c r="R4" s="195" t="s">
        <v>113</v>
      </c>
      <c r="S4" s="196" t="s">
        <v>117</v>
      </c>
      <c r="T4" s="196" t="s">
        <v>110</v>
      </c>
      <c r="U4" s="197" t="s">
        <v>116</v>
      </c>
      <c r="V4" s="198" t="s">
        <v>101</v>
      </c>
      <c r="W4" s="196" t="s">
        <v>87</v>
      </c>
      <c r="X4" s="196" t="s">
        <v>133</v>
      </c>
      <c r="Y4" s="361" t="s">
        <v>155</v>
      </c>
    </row>
    <row r="5" spans="1:25" s="188" customFormat="1" ht="17.25" thickBot="1">
      <c r="A5" s="199">
        <v>1</v>
      </c>
      <c r="B5" s="239" t="s">
        <v>1</v>
      </c>
      <c r="C5" s="240"/>
      <c r="D5" s="241"/>
      <c r="E5" s="241"/>
      <c r="F5" s="242"/>
      <c r="G5" s="243"/>
      <c r="H5" s="241"/>
      <c r="I5" s="242"/>
      <c r="J5" s="241"/>
      <c r="K5" s="241"/>
      <c r="L5" s="241"/>
      <c r="M5" s="201"/>
      <c r="N5" s="241"/>
      <c r="O5" s="242"/>
      <c r="P5" s="241"/>
      <c r="Q5" s="241"/>
      <c r="R5" s="241"/>
      <c r="S5" s="242"/>
      <c r="T5" s="242"/>
      <c r="U5" s="242"/>
      <c r="V5" s="243"/>
      <c r="W5" s="243"/>
      <c r="X5" s="241"/>
      <c r="Y5" s="241"/>
    </row>
    <row r="6" spans="1:25" s="244" customFormat="1" ht="16.5">
      <c r="A6" s="297">
        <v>1.1</v>
      </c>
      <c r="B6" s="333" t="s">
        <v>2</v>
      </c>
      <c r="C6" s="298">
        <f>SUM(D6:Y6)</f>
        <v>18709</v>
      </c>
      <c r="D6" s="298">
        <f aca="true" t="shared" si="0" ref="D6:X6">SUM(D7:D10)</f>
        <v>326</v>
      </c>
      <c r="E6" s="298">
        <f t="shared" si="0"/>
        <v>1502</v>
      </c>
      <c r="F6" s="295">
        <f t="shared" si="0"/>
        <v>819</v>
      </c>
      <c r="G6" s="295">
        <f t="shared" si="0"/>
        <v>1827</v>
      </c>
      <c r="H6" s="295">
        <f t="shared" si="0"/>
        <v>966</v>
      </c>
      <c r="I6" s="295">
        <f t="shared" si="0"/>
        <v>78</v>
      </c>
      <c r="J6" s="299">
        <f t="shared" si="0"/>
        <v>866</v>
      </c>
      <c r="K6" s="295">
        <f t="shared" si="0"/>
        <v>903</v>
      </c>
      <c r="L6" s="295">
        <f t="shared" si="0"/>
        <v>657</v>
      </c>
      <c r="M6" s="296">
        <f t="shared" si="0"/>
        <v>617</v>
      </c>
      <c r="N6" s="296">
        <f t="shared" si="0"/>
        <v>51</v>
      </c>
      <c r="O6" s="296">
        <f t="shared" si="0"/>
        <v>357</v>
      </c>
      <c r="P6" s="295">
        <f t="shared" si="0"/>
        <v>1028</v>
      </c>
      <c r="Q6" s="295">
        <f t="shared" si="0"/>
        <v>1031</v>
      </c>
      <c r="R6" s="295">
        <f t="shared" si="0"/>
        <v>1647</v>
      </c>
      <c r="S6" s="295">
        <f t="shared" si="0"/>
        <v>948</v>
      </c>
      <c r="T6" s="295">
        <f t="shared" si="0"/>
        <v>697</v>
      </c>
      <c r="U6" s="295">
        <f t="shared" si="0"/>
        <v>374</v>
      </c>
      <c r="V6" s="295">
        <f t="shared" si="0"/>
        <v>777</v>
      </c>
      <c r="W6" s="295">
        <f t="shared" si="0"/>
        <v>1237</v>
      </c>
      <c r="X6" s="295">
        <f t="shared" si="0"/>
        <v>1318</v>
      </c>
      <c r="Y6" s="298">
        <f>SUM(Y7:Y10)</f>
        <v>683</v>
      </c>
    </row>
    <row r="7" spans="1:46" s="231" customFormat="1" ht="15.75">
      <c r="A7" s="289">
        <v>1.2</v>
      </c>
      <c r="B7" s="290" t="s">
        <v>4</v>
      </c>
      <c r="C7" s="382">
        <f>SUM(D7:Y7)</f>
        <v>6839</v>
      </c>
      <c r="D7" s="305">
        <v>122</v>
      </c>
      <c r="E7" s="305">
        <v>336</v>
      </c>
      <c r="F7" s="305">
        <v>138</v>
      </c>
      <c r="G7" s="305">
        <v>985</v>
      </c>
      <c r="H7" s="305">
        <v>157</v>
      </c>
      <c r="I7" s="305">
        <v>60</v>
      </c>
      <c r="J7" s="305">
        <v>169</v>
      </c>
      <c r="K7" s="305">
        <v>259</v>
      </c>
      <c r="L7" s="305">
        <v>161</v>
      </c>
      <c r="M7" s="305">
        <v>246</v>
      </c>
      <c r="N7" s="305">
        <v>51</v>
      </c>
      <c r="O7" s="305">
        <v>76</v>
      </c>
      <c r="P7" s="305">
        <v>161</v>
      </c>
      <c r="Q7" s="305">
        <v>338</v>
      </c>
      <c r="R7" s="305">
        <v>289</v>
      </c>
      <c r="S7" s="305">
        <v>362</v>
      </c>
      <c r="T7" s="305">
        <v>247</v>
      </c>
      <c r="U7" s="305">
        <v>131</v>
      </c>
      <c r="V7" s="305">
        <v>419</v>
      </c>
      <c r="W7" s="305">
        <v>579</v>
      </c>
      <c r="X7" s="305">
        <v>870</v>
      </c>
      <c r="Y7" s="305">
        <v>683</v>
      </c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</row>
    <row r="8" spans="1:46" s="231" customFormat="1" ht="15.75">
      <c r="A8" s="289">
        <v>1.3</v>
      </c>
      <c r="B8" s="290" t="s">
        <v>5</v>
      </c>
      <c r="C8" s="382">
        <f>SUM(D8:Y8)</f>
        <v>4119</v>
      </c>
      <c r="D8" s="305">
        <v>62</v>
      </c>
      <c r="E8" s="305">
        <v>260</v>
      </c>
      <c r="F8" s="305">
        <v>122</v>
      </c>
      <c r="G8" s="305">
        <v>415</v>
      </c>
      <c r="H8" s="305">
        <v>136</v>
      </c>
      <c r="I8" s="305">
        <v>18</v>
      </c>
      <c r="J8" s="305">
        <v>147</v>
      </c>
      <c r="K8" s="305">
        <v>168</v>
      </c>
      <c r="L8" s="305">
        <v>133</v>
      </c>
      <c r="M8" s="305">
        <v>255</v>
      </c>
      <c r="N8" s="305">
        <v>0</v>
      </c>
      <c r="O8" s="305">
        <v>70</v>
      </c>
      <c r="P8" s="305">
        <v>166</v>
      </c>
      <c r="Q8" s="305">
        <v>234</v>
      </c>
      <c r="R8" s="305">
        <v>281</v>
      </c>
      <c r="S8" s="305">
        <v>290</v>
      </c>
      <c r="T8" s="305">
        <v>243</v>
      </c>
      <c r="U8" s="305">
        <v>156</v>
      </c>
      <c r="V8" s="305">
        <v>251</v>
      </c>
      <c r="W8" s="305">
        <v>264</v>
      </c>
      <c r="X8" s="305">
        <v>448</v>
      </c>
      <c r="Y8" s="305">
        <v>0</v>
      </c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</row>
    <row r="9" spans="1:46" s="231" customFormat="1" ht="15.75">
      <c r="A9" s="289">
        <v>1.4</v>
      </c>
      <c r="B9" s="290" t="s">
        <v>6</v>
      </c>
      <c r="C9" s="382">
        <f>SUM(D9:Y9)</f>
        <v>3043</v>
      </c>
      <c r="D9" s="305">
        <v>86</v>
      </c>
      <c r="E9" s="305">
        <v>335</v>
      </c>
      <c r="F9" s="305">
        <v>117</v>
      </c>
      <c r="G9" s="305">
        <v>423</v>
      </c>
      <c r="H9" s="305">
        <v>163</v>
      </c>
      <c r="I9" s="305">
        <v>0</v>
      </c>
      <c r="J9" s="305">
        <v>157</v>
      </c>
      <c r="K9" s="305">
        <v>111</v>
      </c>
      <c r="L9" s="305">
        <v>143</v>
      </c>
      <c r="M9" s="305">
        <v>113</v>
      </c>
      <c r="N9" s="305">
        <v>0</v>
      </c>
      <c r="O9" s="305">
        <v>92</v>
      </c>
      <c r="P9" s="305">
        <v>137</v>
      </c>
      <c r="Q9" s="305">
        <v>164</v>
      </c>
      <c r="R9" s="305">
        <v>253</v>
      </c>
      <c r="S9" s="305">
        <v>164</v>
      </c>
      <c r="T9" s="305">
        <v>92</v>
      </c>
      <c r="U9" s="305">
        <v>87</v>
      </c>
      <c r="V9" s="305">
        <v>107</v>
      </c>
      <c r="W9" s="305">
        <v>299</v>
      </c>
      <c r="X9" s="305">
        <v>0</v>
      </c>
      <c r="Y9" s="305">
        <v>0</v>
      </c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</row>
    <row r="10" spans="1:46" s="231" customFormat="1" ht="16.5" thickBot="1">
      <c r="A10" s="289">
        <v>1.5</v>
      </c>
      <c r="B10" s="290" t="s">
        <v>7</v>
      </c>
      <c r="C10" s="382">
        <f>SUM(D10:Y10)</f>
        <v>4708</v>
      </c>
      <c r="D10" s="305">
        <v>56</v>
      </c>
      <c r="E10" s="305">
        <v>571</v>
      </c>
      <c r="F10" s="305">
        <v>442</v>
      </c>
      <c r="G10" s="305">
        <v>4</v>
      </c>
      <c r="H10" s="305">
        <v>510</v>
      </c>
      <c r="I10" s="305">
        <v>0</v>
      </c>
      <c r="J10" s="305">
        <v>393</v>
      </c>
      <c r="K10" s="305">
        <v>365</v>
      </c>
      <c r="L10" s="305">
        <v>220</v>
      </c>
      <c r="M10" s="305">
        <v>3</v>
      </c>
      <c r="N10" s="305">
        <v>0</v>
      </c>
      <c r="O10" s="305">
        <v>119</v>
      </c>
      <c r="P10" s="305">
        <v>564</v>
      </c>
      <c r="Q10" s="305">
        <v>295</v>
      </c>
      <c r="R10" s="305">
        <v>824</v>
      </c>
      <c r="S10" s="305">
        <v>132</v>
      </c>
      <c r="T10" s="305">
        <v>115</v>
      </c>
      <c r="U10" s="305">
        <v>0</v>
      </c>
      <c r="V10" s="305">
        <v>0</v>
      </c>
      <c r="W10" s="305">
        <v>95</v>
      </c>
      <c r="X10" s="305">
        <v>0</v>
      </c>
      <c r="Y10" s="305">
        <v>0</v>
      </c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</row>
    <row r="11" spans="1:25" s="188" customFormat="1" ht="17.25" thickBot="1">
      <c r="A11" s="199">
        <v>2</v>
      </c>
      <c r="B11" s="200" t="s">
        <v>9</v>
      </c>
      <c r="C11" s="246"/>
      <c r="D11" s="246"/>
      <c r="E11" s="246"/>
      <c r="F11" s="201"/>
      <c r="G11" s="201"/>
      <c r="H11" s="246"/>
      <c r="I11" s="241"/>
      <c r="J11" s="240"/>
      <c r="K11" s="240"/>
      <c r="L11" s="240"/>
      <c r="M11" s="201"/>
      <c r="N11" s="201"/>
      <c r="O11" s="201"/>
      <c r="P11" s="240"/>
      <c r="Q11" s="240"/>
      <c r="R11" s="240"/>
      <c r="S11" s="240"/>
      <c r="T11" s="240"/>
      <c r="U11" s="240"/>
      <c r="V11" s="240"/>
      <c r="W11" s="240"/>
      <c r="X11" s="201"/>
      <c r="Y11" s="246"/>
    </row>
    <row r="12" spans="1:25" s="244" customFormat="1" ht="15.75" customHeight="1">
      <c r="A12" s="297">
        <v>2.1</v>
      </c>
      <c r="B12" s="334" t="s">
        <v>10</v>
      </c>
      <c r="C12" s="352">
        <f>SUM(D12:Y12)</f>
        <v>18709</v>
      </c>
      <c r="D12" s="301">
        <f>D6</f>
        <v>326</v>
      </c>
      <c r="E12" s="301">
        <f aca="true" t="shared" si="1" ref="E12:X12">E6</f>
        <v>1502</v>
      </c>
      <c r="F12" s="302">
        <f t="shared" si="1"/>
        <v>819</v>
      </c>
      <c r="G12" s="302">
        <f t="shared" si="1"/>
        <v>1827</v>
      </c>
      <c r="H12" s="301">
        <f t="shared" si="1"/>
        <v>966</v>
      </c>
      <c r="I12" s="303">
        <f t="shared" si="1"/>
        <v>78</v>
      </c>
      <c r="J12" s="298">
        <f t="shared" si="1"/>
        <v>866</v>
      </c>
      <c r="K12" s="298">
        <f t="shared" si="1"/>
        <v>903</v>
      </c>
      <c r="L12" s="295">
        <f t="shared" si="1"/>
        <v>657</v>
      </c>
      <c r="M12" s="296">
        <f t="shared" si="1"/>
        <v>617</v>
      </c>
      <c r="N12" s="296">
        <f t="shared" si="1"/>
        <v>51</v>
      </c>
      <c r="O12" s="296">
        <f t="shared" si="1"/>
        <v>357</v>
      </c>
      <c r="P12" s="298">
        <f t="shared" si="1"/>
        <v>1028</v>
      </c>
      <c r="Q12" s="298">
        <f t="shared" si="1"/>
        <v>1031</v>
      </c>
      <c r="R12" s="298">
        <f t="shared" si="1"/>
        <v>1647</v>
      </c>
      <c r="S12" s="298">
        <f t="shared" si="1"/>
        <v>948</v>
      </c>
      <c r="T12" s="298">
        <f t="shared" si="1"/>
        <v>697</v>
      </c>
      <c r="U12" s="298">
        <f t="shared" si="1"/>
        <v>374</v>
      </c>
      <c r="V12" s="298">
        <f t="shared" si="1"/>
        <v>777</v>
      </c>
      <c r="W12" s="295">
        <f t="shared" si="1"/>
        <v>1237</v>
      </c>
      <c r="X12" s="296">
        <f t="shared" si="1"/>
        <v>1318</v>
      </c>
      <c r="Y12" s="301">
        <f>Y6</f>
        <v>683</v>
      </c>
    </row>
    <row r="13" spans="1:25" s="244" customFormat="1" ht="16.5" customHeight="1">
      <c r="A13" s="300">
        <v>2.2</v>
      </c>
      <c r="B13" s="304" t="s">
        <v>12</v>
      </c>
      <c r="C13" s="353">
        <f>SUM(D13:Y13)</f>
        <v>240741428</v>
      </c>
      <c r="D13" s="301">
        <v>3782624</v>
      </c>
      <c r="E13" s="301">
        <v>21056783</v>
      </c>
      <c r="F13" s="301">
        <v>10372621</v>
      </c>
      <c r="G13" s="301">
        <v>23852515</v>
      </c>
      <c r="H13" s="301">
        <v>13848715</v>
      </c>
      <c r="I13" s="301">
        <v>432201</v>
      </c>
      <c r="J13" s="301">
        <v>10962241</v>
      </c>
      <c r="K13" s="301">
        <v>9219568</v>
      </c>
      <c r="L13" s="301">
        <v>10232266</v>
      </c>
      <c r="M13" s="301">
        <v>7010914</v>
      </c>
      <c r="N13" s="301">
        <v>199619</v>
      </c>
      <c r="O13" s="301">
        <v>4940213</v>
      </c>
      <c r="P13" s="301">
        <v>15428049</v>
      </c>
      <c r="Q13" s="301">
        <v>15244520</v>
      </c>
      <c r="R13" s="301">
        <v>25284676</v>
      </c>
      <c r="S13" s="301">
        <v>11162609</v>
      </c>
      <c r="T13" s="301">
        <v>6583339</v>
      </c>
      <c r="U13" s="301">
        <v>4150563</v>
      </c>
      <c r="V13" s="301">
        <v>9756923</v>
      </c>
      <c r="W13" s="301">
        <v>12916622</v>
      </c>
      <c r="X13" s="301">
        <v>12583801</v>
      </c>
      <c r="Y13" s="301">
        <v>11720046</v>
      </c>
    </row>
    <row r="14" spans="1:25" s="244" customFormat="1" ht="15.75">
      <c r="A14" s="300">
        <v>2.3</v>
      </c>
      <c r="B14" s="304" t="s">
        <v>13</v>
      </c>
      <c r="C14" s="305">
        <f>C13/C12</f>
        <v>12867.680153936608</v>
      </c>
      <c r="D14" s="305">
        <f aca="true" t="shared" si="2" ref="D14:Y14">D13/D12</f>
        <v>11603.141104294478</v>
      </c>
      <c r="E14" s="305">
        <f t="shared" si="2"/>
        <v>14019.163115845538</v>
      </c>
      <c r="F14" s="305">
        <f t="shared" si="2"/>
        <v>12664.982905982906</v>
      </c>
      <c r="G14" s="305">
        <f t="shared" si="2"/>
        <v>13055.56376573618</v>
      </c>
      <c r="H14" s="305">
        <f t="shared" si="2"/>
        <v>14336.143892339545</v>
      </c>
      <c r="I14" s="305">
        <f t="shared" si="2"/>
        <v>5541.038461538462</v>
      </c>
      <c r="J14" s="305">
        <f t="shared" si="2"/>
        <v>12658.476905311778</v>
      </c>
      <c r="K14" s="305">
        <f t="shared" si="2"/>
        <v>10209.931339977851</v>
      </c>
      <c r="L14" s="305">
        <f t="shared" si="2"/>
        <v>15574.225266362253</v>
      </c>
      <c r="M14" s="305">
        <f t="shared" si="2"/>
        <v>11362.907617504052</v>
      </c>
      <c r="N14" s="305">
        <f t="shared" si="2"/>
        <v>3914.098039215686</v>
      </c>
      <c r="O14" s="305">
        <f t="shared" si="2"/>
        <v>13838.131652661064</v>
      </c>
      <c r="P14" s="305">
        <f t="shared" si="2"/>
        <v>15007.829766536965</v>
      </c>
      <c r="Q14" s="305">
        <f t="shared" si="2"/>
        <v>14786.149369544131</v>
      </c>
      <c r="R14" s="305">
        <f t="shared" si="2"/>
        <v>15351.958712811173</v>
      </c>
      <c r="S14" s="305">
        <f t="shared" si="2"/>
        <v>11774.904008438818</v>
      </c>
      <c r="T14" s="305">
        <f t="shared" si="2"/>
        <v>9445.249641319942</v>
      </c>
      <c r="U14" s="305">
        <f t="shared" si="2"/>
        <v>11097.762032085562</v>
      </c>
      <c r="V14" s="305">
        <f t="shared" si="2"/>
        <v>12557.172458172457</v>
      </c>
      <c r="W14" s="305">
        <f t="shared" si="2"/>
        <v>10441.89329021827</v>
      </c>
      <c r="X14" s="305">
        <f t="shared" si="2"/>
        <v>9547.648710166919</v>
      </c>
      <c r="Y14" s="305">
        <f t="shared" si="2"/>
        <v>17159.65739385066</v>
      </c>
    </row>
    <row r="15" spans="1:25" s="244" customFormat="1" ht="15.75">
      <c r="A15" s="300">
        <v>2.4</v>
      </c>
      <c r="B15" s="304" t="s">
        <v>25</v>
      </c>
      <c r="C15" s="357">
        <f>SUM(D15:Y15)</f>
        <v>33</v>
      </c>
      <c r="D15" s="343">
        <v>1</v>
      </c>
      <c r="E15" s="343">
        <v>1</v>
      </c>
      <c r="F15" s="344">
        <v>1</v>
      </c>
      <c r="G15" s="344">
        <v>2</v>
      </c>
      <c r="H15" s="231">
        <v>2</v>
      </c>
      <c r="I15" s="345">
        <v>1</v>
      </c>
      <c r="J15" s="346">
        <v>1</v>
      </c>
      <c r="K15" s="346">
        <v>2</v>
      </c>
      <c r="L15" s="346">
        <v>2</v>
      </c>
      <c r="M15" s="347">
        <v>2</v>
      </c>
      <c r="N15" s="348">
        <v>0</v>
      </c>
      <c r="O15" s="348">
        <v>1</v>
      </c>
      <c r="P15" s="346">
        <v>1</v>
      </c>
      <c r="Q15" s="346">
        <v>2</v>
      </c>
      <c r="R15" s="346">
        <v>3</v>
      </c>
      <c r="S15" s="346">
        <v>2</v>
      </c>
      <c r="T15" s="346">
        <v>2</v>
      </c>
      <c r="U15" s="346">
        <v>1</v>
      </c>
      <c r="V15" s="346">
        <v>1</v>
      </c>
      <c r="W15" s="346">
        <v>2</v>
      </c>
      <c r="X15" s="347">
        <v>2</v>
      </c>
      <c r="Y15" s="343">
        <v>1</v>
      </c>
    </row>
    <row r="16" spans="1:25" s="244" customFormat="1" ht="15.75">
      <c r="A16" s="300">
        <v>2.5</v>
      </c>
      <c r="B16" s="304" t="s">
        <v>26</v>
      </c>
      <c r="C16" s="354">
        <f aca="true" t="shared" si="3" ref="C16:K16">+C6/C15</f>
        <v>566.939393939394</v>
      </c>
      <c r="D16" s="308">
        <f t="shared" si="3"/>
        <v>326</v>
      </c>
      <c r="E16" s="308">
        <f t="shared" si="3"/>
        <v>1502</v>
      </c>
      <c r="F16" s="308">
        <f t="shared" si="3"/>
        <v>819</v>
      </c>
      <c r="G16" s="308">
        <f t="shared" si="3"/>
        <v>913.5</v>
      </c>
      <c r="H16" s="308">
        <f t="shared" si="3"/>
        <v>483</v>
      </c>
      <c r="I16" s="308">
        <f t="shared" si="3"/>
        <v>78</v>
      </c>
      <c r="J16" s="309">
        <f t="shared" si="3"/>
        <v>866</v>
      </c>
      <c r="K16" s="308">
        <f t="shared" si="3"/>
        <v>451.5</v>
      </c>
      <c r="L16" s="306">
        <f>L12/L15</f>
        <v>328.5</v>
      </c>
      <c r="M16" s="307">
        <f>M12/M15</f>
        <v>308.5</v>
      </c>
      <c r="N16" s="308" t="e">
        <f>+N6/N15</f>
        <v>#DIV/0!</v>
      </c>
      <c r="O16" s="307">
        <f>O12/O15</f>
        <v>357</v>
      </c>
      <c r="P16" s="309">
        <f aca="true" t="shared" si="4" ref="P16:V16">+P6/P15</f>
        <v>1028</v>
      </c>
      <c r="Q16" s="309">
        <f t="shared" si="4"/>
        <v>515.5</v>
      </c>
      <c r="R16" s="309">
        <f t="shared" si="4"/>
        <v>549</v>
      </c>
      <c r="S16" s="309">
        <f t="shared" si="4"/>
        <v>474</v>
      </c>
      <c r="T16" s="309">
        <f t="shared" si="4"/>
        <v>348.5</v>
      </c>
      <c r="U16" s="309">
        <f t="shared" si="4"/>
        <v>374</v>
      </c>
      <c r="V16" s="309">
        <f t="shared" si="4"/>
        <v>777</v>
      </c>
      <c r="W16" s="306">
        <f>W12/W15</f>
        <v>618.5</v>
      </c>
      <c r="X16" s="307">
        <f>X12/X15</f>
        <v>659</v>
      </c>
      <c r="Y16" s="307">
        <f>Y12/Y15</f>
        <v>683</v>
      </c>
    </row>
    <row r="17" spans="1:25" s="244" customFormat="1" ht="16.5" thickBot="1">
      <c r="A17" s="300">
        <v>2.6</v>
      </c>
      <c r="B17" s="335" t="s">
        <v>27</v>
      </c>
      <c r="C17" s="355">
        <f>C13/C15</f>
        <v>7295194.787878788</v>
      </c>
      <c r="D17" s="310">
        <f aca="true" t="shared" si="5" ref="D17:Y17">D13/D15</f>
        <v>3782624</v>
      </c>
      <c r="E17" s="310">
        <f t="shared" si="5"/>
        <v>21056783</v>
      </c>
      <c r="F17" s="310">
        <f t="shared" si="5"/>
        <v>10372621</v>
      </c>
      <c r="G17" s="311">
        <f t="shared" si="5"/>
        <v>11926257.5</v>
      </c>
      <c r="H17" s="310">
        <f t="shared" si="5"/>
        <v>6924357.5</v>
      </c>
      <c r="I17" s="310">
        <f t="shared" si="5"/>
        <v>432201</v>
      </c>
      <c r="J17" s="309">
        <f t="shared" si="5"/>
        <v>10962241</v>
      </c>
      <c r="K17" s="310">
        <f t="shared" si="5"/>
        <v>4609784</v>
      </c>
      <c r="L17" s="306">
        <f t="shared" si="5"/>
        <v>5116133</v>
      </c>
      <c r="M17" s="307">
        <f t="shared" si="5"/>
        <v>3505457</v>
      </c>
      <c r="N17" s="310" t="e">
        <f t="shared" si="5"/>
        <v>#DIV/0!</v>
      </c>
      <c r="O17" s="307">
        <f>O13/O15</f>
        <v>4940213</v>
      </c>
      <c r="P17" s="309">
        <f t="shared" si="5"/>
        <v>15428049</v>
      </c>
      <c r="Q17" s="309">
        <f t="shared" si="5"/>
        <v>7622260</v>
      </c>
      <c r="R17" s="309">
        <f t="shared" si="5"/>
        <v>8428225.333333334</v>
      </c>
      <c r="S17" s="309">
        <f t="shared" si="5"/>
        <v>5581304.5</v>
      </c>
      <c r="T17" s="309">
        <f>T13/T15</f>
        <v>3291669.5</v>
      </c>
      <c r="U17" s="309">
        <f t="shared" si="5"/>
        <v>4150563</v>
      </c>
      <c r="V17" s="309">
        <f t="shared" si="5"/>
        <v>9756923</v>
      </c>
      <c r="W17" s="306">
        <f t="shared" si="5"/>
        <v>6458311</v>
      </c>
      <c r="X17" s="307">
        <f t="shared" si="5"/>
        <v>6291900.5</v>
      </c>
      <c r="Y17" s="307">
        <f t="shared" si="5"/>
        <v>11720046</v>
      </c>
    </row>
    <row r="18" spans="1:25" s="188" customFormat="1" ht="17.25" thickBot="1">
      <c r="A18" s="199">
        <v>3</v>
      </c>
      <c r="B18" s="200" t="s">
        <v>17</v>
      </c>
      <c r="C18" s="246"/>
      <c r="D18" s="246"/>
      <c r="E18" s="246"/>
      <c r="F18" s="201"/>
      <c r="G18" s="201"/>
      <c r="H18" s="246"/>
      <c r="I18" s="241"/>
      <c r="J18" s="240"/>
      <c r="K18" s="240"/>
      <c r="L18" s="240"/>
      <c r="M18" s="201"/>
      <c r="N18" s="201"/>
      <c r="O18" s="201"/>
      <c r="P18" s="240"/>
      <c r="Q18" s="240"/>
      <c r="R18" s="240"/>
      <c r="S18" s="240"/>
      <c r="T18" s="240"/>
      <c r="U18" s="240"/>
      <c r="V18" s="240"/>
      <c r="W18" s="240"/>
      <c r="X18" s="201"/>
      <c r="Y18" s="246"/>
    </row>
    <row r="19" spans="1:25" s="244" customFormat="1" ht="16.5">
      <c r="A19" s="300">
        <v>3.1</v>
      </c>
      <c r="B19" s="336" t="s">
        <v>18</v>
      </c>
      <c r="C19" s="352">
        <f>SUM(D19:Y19)</f>
        <v>1768</v>
      </c>
      <c r="D19" s="362">
        <v>27</v>
      </c>
      <c r="E19" s="362">
        <v>166</v>
      </c>
      <c r="F19" s="362">
        <v>69</v>
      </c>
      <c r="G19" s="362">
        <v>184</v>
      </c>
      <c r="H19" s="362">
        <v>98</v>
      </c>
      <c r="I19" s="362">
        <v>0</v>
      </c>
      <c r="J19" s="362">
        <v>57</v>
      </c>
      <c r="K19" s="362">
        <v>53</v>
      </c>
      <c r="L19" s="362">
        <v>70</v>
      </c>
      <c r="M19" s="362">
        <v>57</v>
      </c>
      <c r="N19" s="362">
        <v>0</v>
      </c>
      <c r="O19" s="362">
        <v>35</v>
      </c>
      <c r="P19" s="362">
        <v>72</v>
      </c>
      <c r="Q19" s="362">
        <v>125</v>
      </c>
      <c r="R19" s="362">
        <v>158</v>
      </c>
      <c r="S19" s="362">
        <v>67</v>
      </c>
      <c r="T19" s="362">
        <v>45</v>
      </c>
      <c r="U19" s="362">
        <v>27</v>
      </c>
      <c r="V19" s="362">
        <v>90</v>
      </c>
      <c r="W19" s="362">
        <v>87</v>
      </c>
      <c r="X19" s="362">
        <v>157</v>
      </c>
      <c r="Y19" s="362">
        <v>124</v>
      </c>
    </row>
    <row r="20" spans="1:25" s="244" customFormat="1" ht="16.5">
      <c r="A20" s="300">
        <v>3.2</v>
      </c>
      <c r="B20" s="304" t="s">
        <v>19</v>
      </c>
      <c r="C20" s="352">
        <f>SUM(D20:Y20)</f>
        <v>38649000</v>
      </c>
      <c r="D20" s="362">
        <v>465000</v>
      </c>
      <c r="E20" s="362">
        <v>4255000</v>
      </c>
      <c r="F20" s="362">
        <v>1605000</v>
      </c>
      <c r="G20" s="362">
        <v>4030000</v>
      </c>
      <c r="H20" s="362">
        <v>2475000</v>
      </c>
      <c r="I20" s="362">
        <v>0</v>
      </c>
      <c r="J20" s="362">
        <v>1225000</v>
      </c>
      <c r="K20" s="362">
        <v>1085000</v>
      </c>
      <c r="L20" s="362">
        <v>1725000</v>
      </c>
      <c r="M20" s="362">
        <v>1225000</v>
      </c>
      <c r="N20" s="362">
        <v>0</v>
      </c>
      <c r="O20" s="362">
        <v>757000</v>
      </c>
      <c r="P20" s="362">
        <v>1685000</v>
      </c>
      <c r="Q20" s="362">
        <v>2741000</v>
      </c>
      <c r="R20" s="362">
        <v>3954000</v>
      </c>
      <c r="S20" s="362">
        <v>1367000</v>
      </c>
      <c r="T20" s="362">
        <v>714000</v>
      </c>
      <c r="U20" s="362">
        <v>550000</v>
      </c>
      <c r="V20" s="362">
        <v>1954000</v>
      </c>
      <c r="W20" s="362">
        <v>1497000</v>
      </c>
      <c r="X20" s="362">
        <v>2860000</v>
      </c>
      <c r="Y20" s="362">
        <v>2480000</v>
      </c>
    </row>
    <row r="21" spans="1:25" s="244" customFormat="1" ht="15" customHeight="1">
      <c r="A21" s="300">
        <v>3.3</v>
      </c>
      <c r="B21" s="304" t="s">
        <v>20</v>
      </c>
      <c r="C21" s="245">
        <f>SUM(D21:Y21)</f>
        <v>29610025</v>
      </c>
      <c r="D21" s="305">
        <v>704155</v>
      </c>
      <c r="E21" s="305">
        <v>2420345</v>
      </c>
      <c r="F21" s="305">
        <v>1218659</v>
      </c>
      <c r="G21" s="305">
        <v>2344628</v>
      </c>
      <c r="H21" s="305">
        <v>1664953</v>
      </c>
      <c r="I21" s="305">
        <v>434665</v>
      </c>
      <c r="J21" s="305">
        <v>1616432</v>
      </c>
      <c r="K21" s="305">
        <v>1264088</v>
      </c>
      <c r="L21" s="305">
        <v>1092993</v>
      </c>
      <c r="M21" s="305">
        <v>1271824</v>
      </c>
      <c r="N21" s="305">
        <v>275800</v>
      </c>
      <c r="O21" s="305">
        <v>717723</v>
      </c>
      <c r="P21" s="305">
        <v>1965498</v>
      </c>
      <c r="Q21" s="305">
        <v>1652274</v>
      </c>
      <c r="R21" s="305">
        <v>3085670</v>
      </c>
      <c r="S21" s="305">
        <v>1341661</v>
      </c>
      <c r="T21" s="305">
        <v>922859</v>
      </c>
      <c r="U21" s="305">
        <v>608706</v>
      </c>
      <c r="V21" s="305">
        <v>1124694</v>
      </c>
      <c r="W21" s="305">
        <v>1708323</v>
      </c>
      <c r="X21" s="305">
        <v>1391157</v>
      </c>
      <c r="Y21" s="305">
        <v>782918</v>
      </c>
    </row>
    <row r="22" spans="1:25" s="244" customFormat="1" ht="15.75">
      <c r="A22" s="300">
        <v>3.4</v>
      </c>
      <c r="B22" s="304" t="s">
        <v>21</v>
      </c>
      <c r="C22" s="245">
        <f>SUM(D22:Y22)</f>
        <v>27690724</v>
      </c>
      <c r="D22" s="305">
        <v>490092</v>
      </c>
      <c r="E22" s="305">
        <v>2420345</v>
      </c>
      <c r="F22" s="305">
        <v>1218659</v>
      </c>
      <c r="G22" s="305">
        <v>2324421</v>
      </c>
      <c r="H22" s="305">
        <v>1664953</v>
      </c>
      <c r="I22" s="305">
        <v>2464</v>
      </c>
      <c r="J22" s="305">
        <v>1173300</v>
      </c>
      <c r="K22" s="305">
        <v>1046678</v>
      </c>
      <c r="L22" s="305">
        <v>1027980</v>
      </c>
      <c r="M22" s="305">
        <v>1194325</v>
      </c>
      <c r="N22" s="305">
        <v>76181</v>
      </c>
      <c r="O22" s="305">
        <v>684412</v>
      </c>
      <c r="P22" s="305">
        <v>1885838</v>
      </c>
      <c r="Q22" s="305">
        <v>1644639</v>
      </c>
      <c r="R22" s="305">
        <v>3039726</v>
      </c>
      <c r="S22" s="305">
        <v>1304534</v>
      </c>
      <c r="T22" s="305">
        <v>922859</v>
      </c>
      <c r="U22" s="305">
        <v>562226</v>
      </c>
      <c r="V22" s="305">
        <v>1124694</v>
      </c>
      <c r="W22" s="305">
        <v>1708323</v>
      </c>
      <c r="X22" s="305">
        <v>1391157</v>
      </c>
      <c r="Y22" s="305">
        <v>782918</v>
      </c>
    </row>
    <row r="23" spans="1:25" s="244" customFormat="1" ht="16.5" thickBot="1">
      <c r="A23" s="300">
        <v>3.5</v>
      </c>
      <c r="B23" s="312" t="s">
        <v>142</v>
      </c>
      <c r="C23" s="245">
        <f>SUM(D23:Y23)</f>
        <v>4916684</v>
      </c>
      <c r="D23" s="305">
        <v>77345</v>
      </c>
      <c r="E23" s="305">
        <v>409275</v>
      </c>
      <c r="F23" s="305">
        <v>210430</v>
      </c>
      <c r="G23" s="305">
        <v>480993</v>
      </c>
      <c r="H23" s="305">
        <v>290341</v>
      </c>
      <c r="I23" s="305">
        <v>0</v>
      </c>
      <c r="J23" s="305">
        <v>228704</v>
      </c>
      <c r="K23" s="305">
        <v>184608</v>
      </c>
      <c r="L23" s="305">
        <v>209424</v>
      </c>
      <c r="M23" s="305">
        <v>152009</v>
      </c>
      <c r="N23" s="305">
        <v>2010</v>
      </c>
      <c r="O23" s="305">
        <v>105205</v>
      </c>
      <c r="P23" s="305">
        <v>355794</v>
      </c>
      <c r="Q23" s="305">
        <v>282794</v>
      </c>
      <c r="R23" s="305">
        <v>551023</v>
      </c>
      <c r="S23" s="305">
        <v>245949</v>
      </c>
      <c r="T23" s="305">
        <v>146386</v>
      </c>
      <c r="U23" s="305">
        <v>86779</v>
      </c>
      <c r="V23" s="305">
        <v>185556</v>
      </c>
      <c r="W23" s="305">
        <v>272463</v>
      </c>
      <c r="X23" s="305">
        <v>235739</v>
      </c>
      <c r="Y23" s="305">
        <v>203857</v>
      </c>
    </row>
    <row r="24" spans="1:25" s="188" customFormat="1" ht="17.25" thickBot="1">
      <c r="A24" s="199">
        <v>4</v>
      </c>
      <c r="B24" s="200" t="s">
        <v>23</v>
      </c>
      <c r="C24" s="247"/>
      <c r="D24" s="247"/>
      <c r="E24" s="247"/>
      <c r="F24" s="247"/>
      <c r="G24" s="247"/>
      <c r="H24" s="247"/>
      <c r="I24" s="247"/>
      <c r="J24" s="248"/>
      <c r="K24" s="248"/>
      <c r="L24" s="248"/>
      <c r="M24" s="249"/>
      <c r="N24" s="247"/>
      <c r="O24" s="247"/>
      <c r="P24" s="248"/>
      <c r="Q24" s="248"/>
      <c r="R24" s="248"/>
      <c r="S24" s="248"/>
      <c r="T24" s="248"/>
      <c r="U24" s="248"/>
      <c r="V24" s="248"/>
      <c r="W24" s="248"/>
      <c r="X24" s="249"/>
      <c r="Y24" s="247"/>
    </row>
    <row r="25" spans="1:25" s="244" customFormat="1" ht="17.25" customHeight="1">
      <c r="A25" s="300">
        <v>4.1</v>
      </c>
      <c r="B25" s="336" t="s">
        <v>28</v>
      </c>
      <c r="C25" s="356">
        <f>(C48-C43-C44)/C13</f>
        <v>0.007774835496946541</v>
      </c>
      <c r="D25" s="313">
        <f>(D48-D43-D44)/D13</f>
        <v>0.056223404705305104</v>
      </c>
      <c r="E25" s="313">
        <f aca="true" t="shared" si="6" ref="E25:X25">(E48-E43-E44)/E13</f>
        <v>0</v>
      </c>
      <c r="F25" s="313">
        <f t="shared" si="6"/>
        <v>0</v>
      </c>
      <c r="G25" s="313">
        <f t="shared" si="6"/>
        <v>0.0004888373406326335</v>
      </c>
      <c r="H25" s="313">
        <f t="shared" si="6"/>
        <v>0</v>
      </c>
      <c r="I25" s="313">
        <f t="shared" si="6"/>
        <v>1</v>
      </c>
      <c r="J25" s="313">
        <f t="shared" si="6"/>
        <v>0.04130332474901802</v>
      </c>
      <c r="K25" s="313">
        <f t="shared" si="6"/>
        <v>0.027316572750480283</v>
      </c>
      <c r="L25" s="313">
        <f t="shared" si="6"/>
        <v>0.006686006794584895</v>
      </c>
      <c r="M25" s="313">
        <f t="shared" si="6"/>
        <v>0.009602029064969275</v>
      </c>
      <c r="N25" s="313">
        <f t="shared" si="6"/>
        <v>0.6800304580225329</v>
      </c>
      <c r="O25" s="313">
        <f t="shared" si="6"/>
        <v>0.007116899615461925</v>
      </c>
      <c r="P25" s="313">
        <f t="shared" si="6"/>
        <v>0.0051322108193978385</v>
      </c>
      <c r="Q25" s="313">
        <f t="shared" si="6"/>
        <v>0.00035324168947267607</v>
      </c>
      <c r="R25" s="313">
        <f t="shared" si="6"/>
        <v>0.00181706896303516</v>
      </c>
      <c r="S25" s="313">
        <f t="shared" si="6"/>
        <v>0.003326014554482738</v>
      </c>
      <c r="T25" s="313">
        <f t="shared" si="6"/>
        <v>0</v>
      </c>
      <c r="U25" s="313">
        <f t="shared" si="6"/>
        <v>0.00874435588617737</v>
      </c>
      <c r="V25" s="313">
        <f t="shared" si="6"/>
        <v>0</v>
      </c>
      <c r="W25" s="313">
        <f t="shared" si="6"/>
        <v>0</v>
      </c>
      <c r="X25" s="313">
        <f t="shared" si="6"/>
        <v>0</v>
      </c>
      <c r="Y25" s="313">
        <f>(Y48-Y43-Y44)/Y13</f>
        <v>0</v>
      </c>
    </row>
    <row r="26" spans="1:25" s="244" customFormat="1" ht="17.25" customHeight="1" thickBot="1">
      <c r="A26" s="300">
        <v>4.2</v>
      </c>
      <c r="B26" s="312" t="s">
        <v>22</v>
      </c>
      <c r="C26" s="356">
        <f>(C13-C48)/C13</f>
        <v>0.9902092173350405</v>
      </c>
      <c r="D26" s="314">
        <f aca="true" t="shared" si="7" ref="D26:X26">(D22/D21)*100</f>
        <v>69.60001704170247</v>
      </c>
      <c r="E26" s="314">
        <f t="shared" si="7"/>
        <v>100</v>
      </c>
      <c r="F26" s="315">
        <f t="shared" si="7"/>
        <v>100</v>
      </c>
      <c r="G26" s="315">
        <f t="shared" si="7"/>
        <v>99.13815752434928</v>
      </c>
      <c r="H26" s="314">
        <f t="shared" si="7"/>
        <v>100</v>
      </c>
      <c r="I26" s="316">
        <f t="shared" si="7"/>
        <v>0.566873339238264</v>
      </c>
      <c r="J26" s="317">
        <f t="shared" si="7"/>
        <v>72.58579389668108</v>
      </c>
      <c r="K26" s="317">
        <f t="shared" si="7"/>
        <v>82.80103916815918</v>
      </c>
      <c r="L26" s="317">
        <f t="shared" si="7"/>
        <v>94.05183747745869</v>
      </c>
      <c r="M26" s="318">
        <f t="shared" si="7"/>
        <v>93.90646819056725</v>
      </c>
      <c r="N26" s="318">
        <f t="shared" si="7"/>
        <v>27.62182741116751</v>
      </c>
      <c r="O26" s="318">
        <f t="shared" si="7"/>
        <v>95.3587944095424</v>
      </c>
      <c r="P26" s="317">
        <f t="shared" si="7"/>
        <v>95.94708313109452</v>
      </c>
      <c r="Q26" s="317">
        <f t="shared" si="7"/>
        <v>99.53790957189909</v>
      </c>
      <c r="R26" s="317">
        <f t="shared" si="7"/>
        <v>98.51105270492307</v>
      </c>
      <c r="S26" s="317">
        <f t="shared" si="7"/>
        <v>97.23275849860732</v>
      </c>
      <c r="T26" s="317">
        <f t="shared" si="7"/>
        <v>100</v>
      </c>
      <c r="U26" s="317">
        <f t="shared" si="7"/>
        <v>92.36412980979324</v>
      </c>
      <c r="V26" s="317">
        <f t="shared" si="7"/>
        <v>100</v>
      </c>
      <c r="W26" s="317">
        <f t="shared" si="7"/>
        <v>100</v>
      </c>
      <c r="X26" s="318">
        <f t="shared" si="7"/>
        <v>100</v>
      </c>
      <c r="Y26" s="314">
        <v>100</v>
      </c>
    </row>
    <row r="27" spans="1:25" s="188" customFormat="1" ht="17.25" thickBot="1">
      <c r="A27" s="199">
        <v>5</v>
      </c>
      <c r="B27" s="250" t="s">
        <v>38</v>
      </c>
      <c r="C27" s="240"/>
      <c r="D27" s="240"/>
      <c r="E27" s="240"/>
      <c r="F27" s="240"/>
      <c r="G27" s="240"/>
      <c r="H27" s="240"/>
      <c r="I27" s="251"/>
      <c r="J27" s="240"/>
      <c r="K27" s="240"/>
      <c r="L27" s="240"/>
      <c r="M27" s="252"/>
      <c r="N27" s="253"/>
      <c r="O27" s="253"/>
      <c r="P27" s="240"/>
      <c r="Q27" s="240"/>
      <c r="R27" s="240"/>
      <c r="S27" s="240"/>
      <c r="T27" s="240"/>
      <c r="U27" s="240"/>
      <c r="V27" s="240"/>
      <c r="W27" s="240"/>
      <c r="X27" s="252"/>
      <c r="Y27" s="240"/>
    </row>
    <row r="28" spans="1:25" s="188" customFormat="1" ht="17.25" thickBot="1">
      <c r="A28" s="254" t="s">
        <v>40</v>
      </c>
      <c r="B28" s="255" t="s">
        <v>35</v>
      </c>
      <c r="C28" s="240"/>
      <c r="D28" s="240"/>
      <c r="E28" s="240"/>
      <c r="F28" s="240"/>
      <c r="G28" s="240"/>
      <c r="H28" s="240"/>
      <c r="I28" s="251"/>
      <c r="J28" s="240"/>
      <c r="K28" s="240"/>
      <c r="L28" s="240"/>
      <c r="M28" s="252"/>
      <c r="N28" s="253"/>
      <c r="O28" s="253"/>
      <c r="P28" s="240"/>
      <c r="Q28" s="240"/>
      <c r="R28" s="240"/>
      <c r="S28" s="240"/>
      <c r="T28" s="240"/>
      <c r="U28" s="240"/>
      <c r="V28" s="240"/>
      <c r="W28" s="240"/>
      <c r="X28" s="252"/>
      <c r="Y28" s="240"/>
    </row>
    <row r="29" spans="1:25" s="244" customFormat="1" ht="15.75">
      <c r="A29" s="203" t="s">
        <v>49</v>
      </c>
      <c r="B29" s="304" t="s">
        <v>14</v>
      </c>
      <c r="C29" s="351">
        <f>SUM(D29:Y29)</f>
        <v>32</v>
      </c>
      <c r="D29" s="305">
        <v>1</v>
      </c>
      <c r="E29" s="305">
        <v>0</v>
      </c>
      <c r="F29" s="305">
        <v>0</v>
      </c>
      <c r="G29" s="305">
        <v>5</v>
      </c>
      <c r="H29" s="305">
        <v>0</v>
      </c>
      <c r="I29" s="305">
        <v>0</v>
      </c>
      <c r="J29" s="305">
        <v>1</v>
      </c>
      <c r="K29" s="305">
        <v>0</v>
      </c>
      <c r="L29" s="305">
        <v>10</v>
      </c>
      <c r="M29" s="305">
        <v>6</v>
      </c>
      <c r="N29" s="305">
        <v>0</v>
      </c>
      <c r="O29" s="305">
        <v>0</v>
      </c>
      <c r="P29" s="305">
        <v>1</v>
      </c>
      <c r="Q29" s="305">
        <v>1</v>
      </c>
      <c r="R29" s="305">
        <v>0</v>
      </c>
      <c r="S29" s="305">
        <v>0</v>
      </c>
      <c r="T29" s="305">
        <v>0</v>
      </c>
      <c r="U29" s="305">
        <v>7</v>
      </c>
      <c r="V29" s="305">
        <v>0</v>
      </c>
      <c r="W29" s="305">
        <v>0</v>
      </c>
      <c r="X29" s="305">
        <v>0</v>
      </c>
      <c r="Y29" s="305">
        <v>0</v>
      </c>
    </row>
    <row r="30" spans="1:25" s="244" customFormat="1" ht="15.75">
      <c r="A30" s="203" t="s">
        <v>50</v>
      </c>
      <c r="B30" s="304" t="s">
        <v>15</v>
      </c>
      <c r="C30" s="351">
        <f>SUM(D30:Y30)</f>
        <v>24</v>
      </c>
      <c r="D30" s="305">
        <v>0</v>
      </c>
      <c r="E30" s="305">
        <v>0</v>
      </c>
      <c r="F30" s="305">
        <v>0</v>
      </c>
      <c r="G30" s="305">
        <v>3</v>
      </c>
      <c r="H30" s="305">
        <v>0</v>
      </c>
      <c r="I30" s="305">
        <v>0</v>
      </c>
      <c r="J30" s="305">
        <v>1</v>
      </c>
      <c r="K30" s="305">
        <v>1</v>
      </c>
      <c r="L30" s="305">
        <v>1</v>
      </c>
      <c r="M30" s="305">
        <v>0</v>
      </c>
      <c r="N30" s="305">
        <v>17</v>
      </c>
      <c r="O30" s="305">
        <v>1</v>
      </c>
      <c r="P30" s="305">
        <v>0</v>
      </c>
      <c r="Q30" s="305">
        <v>0</v>
      </c>
      <c r="R30" s="305">
        <v>0</v>
      </c>
      <c r="S30" s="305">
        <v>0</v>
      </c>
      <c r="T30" s="305">
        <v>0</v>
      </c>
      <c r="U30" s="305">
        <v>0</v>
      </c>
      <c r="V30" s="305">
        <v>0</v>
      </c>
      <c r="W30" s="305">
        <v>0</v>
      </c>
      <c r="X30" s="305">
        <v>0</v>
      </c>
      <c r="Y30" s="305">
        <v>0</v>
      </c>
    </row>
    <row r="31" spans="1:25" s="244" customFormat="1" ht="15.75">
      <c r="A31" s="203" t="s">
        <v>51</v>
      </c>
      <c r="B31" s="304" t="s">
        <v>16</v>
      </c>
      <c r="C31" s="351">
        <f>SUM(D31:Y31)</f>
        <v>11</v>
      </c>
      <c r="D31" s="305">
        <v>0</v>
      </c>
      <c r="E31" s="305">
        <v>0</v>
      </c>
      <c r="F31" s="305">
        <v>0</v>
      </c>
      <c r="G31" s="305">
        <v>0</v>
      </c>
      <c r="H31" s="305">
        <v>0</v>
      </c>
      <c r="I31" s="305">
        <v>0</v>
      </c>
      <c r="J31" s="305">
        <v>1</v>
      </c>
      <c r="K31" s="305">
        <v>2</v>
      </c>
      <c r="L31" s="305">
        <v>1</v>
      </c>
      <c r="M31" s="305">
        <v>1</v>
      </c>
      <c r="N31" s="305">
        <v>4</v>
      </c>
      <c r="O31" s="305">
        <v>0</v>
      </c>
      <c r="P31" s="305">
        <v>0</v>
      </c>
      <c r="Q31" s="305">
        <v>1</v>
      </c>
      <c r="R31" s="305">
        <v>1</v>
      </c>
      <c r="S31" s="305">
        <v>0</v>
      </c>
      <c r="T31" s="305">
        <v>0</v>
      </c>
      <c r="U31" s="305">
        <v>0</v>
      </c>
      <c r="V31" s="305">
        <v>0</v>
      </c>
      <c r="W31" s="305">
        <v>0</v>
      </c>
      <c r="X31" s="305">
        <v>0</v>
      </c>
      <c r="Y31" s="305">
        <v>0</v>
      </c>
    </row>
    <row r="32" spans="1:25" s="244" customFormat="1" ht="15.75">
      <c r="A32" s="203" t="s">
        <v>52</v>
      </c>
      <c r="B32" s="304" t="s">
        <v>140</v>
      </c>
      <c r="C32" s="351">
        <f>SUM(D32:Y32)</f>
        <v>45</v>
      </c>
      <c r="D32" s="305">
        <v>0</v>
      </c>
      <c r="E32" s="305">
        <v>0</v>
      </c>
      <c r="F32" s="305">
        <v>0</v>
      </c>
      <c r="G32" s="305">
        <v>5</v>
      </c>
      <c r="H32" s="305">
        <v>0</v>
      </c>
      <c r="I32" s="305">
        <v>0</v>
      </c>
      <c r="J32" s="305">
        <v>13</v>
      </c>
      <c r="K32" s="305">
        <v>4</v>
      </c>
      <c r="L32" s="305">
        <v>1</v>
      </c>
      <c r="M32" s="305">
        <v>2</v>
      </c>
      <c r="N32" s="305">
        <v>8</v>
      </c>
      <c r="O32" s="305">
        <v>1</v>
      </c>
      <c r="P32" s="305">
        <v>3</v>
      </c>
      <c r="Q32" s="305">
        <v>0</v>
      </c>
      <c r="R32" s="305">
        <v>1</v>
      </c>
      <c r="S32" s="305">
        <v>5</v>
      </c>
      <c r="T32" s="305">
        <v>0</v>
      </c>
      <c r="U32" s="305">
        <v>2</v>
      </c>
      <c r="V32" s="305">
        <v>0</v>
      </c>
      <c r="W32" s="305">
        <v>0</v>
      </c>
      <c r="X32" s="305">
        <v>0</v>
      </c>
      <c r="Y32" s="305">
        <v>0</v>
      </c>
    </row>
    <row r="33" spans="1:25" s="244" customFormat="1" ht="15.75">
      <c r="A33" s="203" t="s">
        <v>53</v>
      </c>
      <c r="B33" s="304" t="s">
        <v>141</v>
      </c>
      <c r="C33" s="351">
        <f>SUM(D33:Y33)</f>
        <v>279</v>
      </c>
      <c r="D33" s="305">
        <v>58</v>
      </c>
      <c r="E33" s="305">
        <v>0</v>
      </c>
      <c r="F33" s="305">
        <v>0</v>
      </c>
      <c r="G33" s="305">
        <v>1</v>
      </c>
      <c r="H33" s="305">
        <v>0</v>
      </c>
      <c r="I33" s="305">
        <v>78</v>
      </c>
      <c r="J33" s="305">
        <v>43</v>
      </c>
      <c r="K33" s="305">
        <v>27</v>
      </c>
      <c r="L33" s="305">
        <v>4</v>
      </c>
      <c r="M33" s="305">
        <v>14</v>
      </c>
      <c r="N33" s="305">
        <v>22</v>
      </c>
      <c r="O33" s="305">
        <v>2</v>
      </c>
      <c r="P33" s="305">
        <v>9</v>
      </c>
      <c r="Q33" s="305">
        <v>0</v>
      </c>
      <c r="R33" s="305">
        <v>6</v>
      </c>
      <c r="S33" s="305">
        <v>5</v>
      </c>
      <c r="T33" s="305">
        <v>0</v>
      </c>
      <c r="U33" s="305">
        <v>10</v>
      </c>
      <c r="V33" s="305">
        <v>0</v>
      </c>
      <c r="W33" s="305">
        <v>0</v>
      </c>
      <c r="X33" s="305">
        <v>0</v>
      </c>
      <c r="Y33" s="305">
        <v>0</v>
      </c>
    </row>
    <row r="34" spans="1:25" s="244" customFormat="1" ht="17.25" thickBot="1">
      <c r="A34" s="203" t="s">
        <v>69</v>
      </c>
      <c r="B34" s="304" t="s">
        <v>3</v>
      </c>
      <c r="C34" s="291">
        <f>SUM(C29:C33)</f>
        <v>391</v>
      </c>
      <c r="D34" s="292">
        <f aca="true" t="shared" si="8" ref="D34:L34">SUM(D29:D33)</f>
        <v>59</v>
      </c>
      <c r="E34" s="292">
        <f t="shared" si="8"/>
        <v>0</v>
      </c>
      <c r="F34" s="293">
        <f t="shared" si="8"/>
        <v>0</v>
      </c>
      <c r="G34" s="293">
        <f t="shared" si="8"/>
        <v>14</v>
      </c>
      <c r="H34" s="292">
        <f t="shared" si="8"/>
        <v>0</v>
      </c>
      <c r="I34" s="294">
        <f t="shared" si="8"/>
        <v>78</v>
      </c>
      <c r="J34" s="295">
        <f t="shared" si="8"/>
        <v>59</v>
      </c>
      <c r="K34" s="295">
        <f t="shared" si="8"/>
        <v>34</v>
      </c>
      <c r="L34" s="295">
        <f t="shared" si="8"/>
        <v>17</v>
      </c>
      <c r="M34" s="296">
        <v>0</v>
      </c>
      <c r="N34" s="296">
        <f aca="true" t="shared" si="9" ref="N34:X34">SUM(N29:N33)</f>
        <v>51</v>
      </c>
      <c r="O34" s="296">
        <f t="shared" si="9"/>
        <v>4</v>
      </c>
      <c r="P34" s="295">
        <f t="shared" si="9"/>
        <v>13</v>
      </c>
      <c r="Q34" s="295">
        <f t="shared" si="9"/>
        <v>2</v>
      </c>
      <c r="R34" s="295">
        <f t="shared" si="9"/>
        <v>8</v>
      </c>
      <c r="S34" s="295">
        <f t="shared" si="9"/>
        <v>10</v>
      </c>
      <c r="T34" s="295">
        <f t="shared" si="9"/>
        <v>0</v>
      </c>
      <c r="U34" s="295">
        <f t="shared" si="9"/>
        <v>19</v>
      </c>
      <c r="V34" s="295">
        <f t="shared" si="9"/>
        <v>0</v>
      </c>
      <c r="W34" s="295">
        <f t="shared" si="9"/>
        <v>0</v>
      </c>
      <c r="X34" s="296">
        <f t="shared" si="9"/>
        <v>0</v>
      </c>
      <c r="Y34" s="292">
        <f>SUM(Y29:Y33)</f>
        <v>0</v>
      </c>
    </row>
    <row r="35" spans="1:26" s="188" customFormat="1" ht="17.25" thickBot="1">
      <c r="A35" s="254" t="s">
        <v>41</v>
      </c>
      <c r="B35" s="202" t="s">
        <v>11</v>
      </c>
      <c r="C35" s="246"/>
      <c r="D35" s="246"/>
      <c r="E35" s="246"/>
      <c r="F35" s="201"/>
      <c r="G35" s="201"/>
      <c r="H35" s="246"/>
      <c r="I35" s="241"/>
      <c r="J35" s="240"/>
      <c r="K35" s="240"/>
      <c r="L35" s="240"/>
      <c r="M35" s="201"/>
      <c r="N35" s="201"/>
      <c r="O35" s="201"/>
      <c r="P35" s="240"/>
      <c r="Q35" s="240"/>
      <c r="R35" s="240"/>
      <c r="S35" s="240"/>
      <c r="T35" s="240"/>
      <c r="U35" s="240"/>
      <c r="V35" s="240"/>
      <c r="W35" s="240"/>
      <c r="X35" s="201"/>
      <c r="Y35" s="246"/>
      <c r="Z35" s="244"/>
    </row>
    <row r="36" spans="1:25" s="244" customFormat="1" ht="15.75">
      <c r="A36" s="203" t="s">
        <v>54</v>
      </c>
      <c r="B36" s="339" t="s">
        <v>14</v>
      </c>
      <c r="C36" s="245">
        <f>SUM(D36:Y36)</f>
        <v>48852</v>
      </c>
      <c r="D36" s="305">
        <v>1391</v>
      </c>
      <c r="E36" s="305">
        <v>0</v>
      </c>
      <c r="F36" s="305">
        <v>0</v>
      </c>
      <c r="G36" s="305">
        <v>5637</v>
      </c>
      <c r="H36" s="305">
        <v>0</v>
      </c>
      <c r="I36" s="305">
        <v>0</v>
      </c>
      <c r="J36" s="305">
        <v>2010</v>
      </c>
      <c r="K36" s="305">
        <v>0</v>
      </c>
      <c r="L36" s="305">
        <v>16718</v>
      </c>
      <c r="M36" s="305">
        <v>10180</v>
      </c>
      <c r="N36" s="305">
        <v>0</v>
      </c>
      <c r="O36" s="305">
        <v>0</v>
      </c>
      <c r="P36" s="305">
        <v>480</v>
      </c>
      <c r="Q36" s="305">
        <v>2250</v>
      </c>
      <c r="R36" s="305">
        <v>0</v>
      </c>
      <c r="S36" s="305">
        <v>0</v>
      </c>
      <c r="T36" s="305">
        <v>0</v>
      </c>
      <c r="U36" s="305">
        <v>10186</v>
      </c>
      <c r="V36" s="305">
        <v>0</v>
      </c>
      <c r="W36" s="305">
        <v>0</v>
      </c>
      <c r="X36" s="305">
        <v>0</v>
      </c>
      <c r="Y36" s="305">
        <v>0</v>
      </c>
    </row>
    <row r="37" spans="1:25" s="244" customFormat="1" ht="15.75">
      <c r="A37" s="203" t="s">
        <v>55</v>
      </c>
      <c r="B37" s="339" t="s">
        <v>15</v>
      </c>
      <c r="C37" s="245">
        <f>SUM(D37:Y37)</f>
        <v>78192</v>
      </c>
      <c r="D37" s="305">
        <v>0</v>
      </c>
      <c r="E37" s="305">
        <v>0</v>
      </c>
      <c r="F37" s="305">
        <v>0</v>
      </c>
      <c r="G37" s="305">
        <v>2910</v>
      </c>
      <c r="H37" s="305">
        <v>0</v>
      </c>
      <c r="I37" s="305">
        <v>0</v>
      </c>
      <c r="J37" s="305">
        <v>3990</v>
      </c>
      <c r="K37" s="305">
        <v>3100</v>
      </c>
      <c r="L37" s="305">
        <v>1920</v>
      </c>
      <c r="M37" s="305">
        <v>0</v>
      </c>
      <c r="N37" s="305">
        <v>63872</v>
      </c>
      <c r="O37" s="305">
        <v>2400</v>
      </c>
      <c r="P37" s="305">
        <v>0</v>
      </c>
      <c r="Q37" s="305">
        <v>0</v>
      </c>
      <c r="R37" s="305">
        <v>0</v>
      </c>
      <c r="S37" s="305">
        <v>0</v>
      </c>
      <c r="T37" s="305">
        <v>0</v>
      </c>
      <c r="U37" s="305">
        <v>0</v>
      </c>
      <c r="V37" s="305">
        <v>0</v>
      </c>
      <c r="W37" s="305">
        <v>0</v>
      </c>
      <c r="X37" s="305">
        <v>0</v>
      </c>
      <c r="Y37" s="305">
        <v>0</v>
      </c>
    </row>
    <row r="38" spans="1:49" s="231" customFormat="1" ht="15.75">
      <c r="A38" s="289" t="s">
        <v>56</v>
      </c>
      <c r="B38" s="290" t="s">
        <v>16</v>
      </c>
      <c r="C38" s="382">
        <f>SUM(D38:Y38)</f>
        <v>50594</v>
      </c>
      <c r="D38" s="305">
        <v>0</v>
      </c>
      <c r="E38" s="305">
        <v>0</v>
      </c>
      <c r="F38" s="305">
        <v>0</v>
      </c>
      <c r="G38" s="305">
        <v>0</v>
      </c>
      <c r="H38" s="305">
        <v>0</v>
      </c>
      <c r="I38" s="305">
        <v>0</v>
      </c>
      <c r="J38" s="305">
        <v>5914</v>
      </c>
      <c r="K38" s="305">
        <v>10191</v>
      </c>
      <c r="L38" s="305">
        <v>4510</v>
      </c>
      <c r="M38" s="305">
        <v>2405</v>
      </c>
      <c r="N38" s="305">
        <v>18336</v>
      </c>
      <c r="O38" s="305">
        <v>0</v>
      </c>
      <c r="P38" s="305">
        <v>0</v>
      </c>
      <c r="Q38" s="305">
        <v>5385</v>
      </c>
      <c r="R38" s="305">
        <v>3853</v>
      </c>
      <c r="S38" s="305">
        <v>0</v>
      </c>
      <c r="T38" s="305">
        <v>0</v>
      </c>
      <c r="U38" s="305">
        <v>0</v>
      </c>
      <c r="V38" s="305">
        <v>0</v>
      </c>
      <c r="W38" s="305">
        <v>0</v>
      </c>
      <c r="X38" s="305">
        <v>0</v>
      </c>
      <c r="Y38" s="305">
        <v>0</v>
      </c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</row>
    <row r="39" spans="1:49" s="290" customFormat="1" ht="15.75">
      <c r="A39" s="289" t="s">
        <v>57</v>
      </c>
      <c r="B39" s="290" t="s">
        <v>140</v>
      </c>
      <c r="C39" s="383">
        <f>SUM(D39:Y39)</f>
        <v>144752</v>
      </c>
      <c r="D39" s="305">
        <v>0</v>
      </c>
      <c r="E39" s="305">
        <v>0</v>
      </c>
      <c r="F39" s="305">
        <v>0</v>
      </c>
      <c r="G39" s="305">
        <v>6879</v>
      </c>
      <c r="H39" s="305">
        <v>0</v>
      </c>
      <c r="I39" s="305">
        <v>0</v>
      </c>
      <c r="J39" s="305">
        <v>34555</v>
      </c>
      <c r="K39" s="305">
        <v>33978</v>
      </c>
      <c r="L39" s="305">
        <v>12044</v>
      </c>
      <c r="M39" s="305">
        <v>3676</v>
      </c>
      <c r="N39" s="305">
        <v>21489</v>
      </c>
      <c r="O39" s="305">
        <v>7510</v>
      </c>
      <c r="P39" s="305">
        <v>6131</v>
      </c>
      <c r="Q39" s="305">
        <v>0</v>
      </c>
      <c r="R39" s="305">
        <v>7108</v>
      </c>
      <c r="S39" s="305">
        <v>9383</v>
      </c>
      <c r="T39" s="305">
        <v>0</v>
      </c>
      <c r="U39" s="305">
        <v>1999</v>
      </c>
      <c r="V39" s="305">
        <v>0</v>
      </c>
      <c r="W39" s="305">
        <v>0</v>
      </c>
      <c r="X39" s="305">
        <v>0</v>
      </c>
      <c r="Y39" s="305">
        <v>0</v>
      </c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</row>
    <row r="40" spans="1:49" s="290" customFormat="1" ht="15.75">
      <c r="A40" s="289" t="s">
        <v>58</v>
      </c>
      <c r="B40" s="290" t="s">
        <v>141</v>
      </c>
      <c r="C40" s="383">
        <f>SUM(D40:Y40)</f>
        <v>1596911</v>
      </c>
      <c r="D40" s="305">
        <v>212672</v>
      </c>
      <c r="E40" s="305">
        <v>0</v>
      </c>
      <c r="F40" s="305">
        <v>0</v>
      </c>
      <c r="G40" s="305">
        <v>4781</v>
      </c>
      <c r="H40" s="305">
        <v>0</v>
      </c>
      <c r="I40" s="305">
        <v>432201</v>
      </c>
      <c r="J40" s="305">
        <v>396663</v>
      </c>
      <c r="K40" s="305">
        <v>170141</v>
      </c>
      <c r="L40" s="305">
        <v>29821</v>
      </c>
      <c r="M40" s="305">
        <v>61238</v>
      </c>
      <c r="N40" s="305">
        <v>95922</v>
      </c>
      <c r="O40" s="305">
        <v>23401</v>
      </c>
      <c r="P40" s="305">
        <v>73049</v>
      </c>
      <c r="Q40" s="305">
        <v>0</v>
      </c>
      <c r="R40" s="305">
        <v>34983</v>
      </c>
      <c r="S40" s="305">
        <v>27744</v>
      </c>
      <c r="T40" s="305">
        <v>0</v>
      </c>
      <c r="U40" s="305">
        <v>34295</v>
      </c>
      <c r="V40" s="305">
        <v>0</v>
      </c>
      <c r="W40" s="305">
        <v>0</v>
      </c>
      <c r="X40" s="305">
        <v>0</v>
      </c>
      <c r="Y40" s="305">
        <v>0</v>
      </c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</row>
    <row r="41" spans="1:25" s="244" customFormat="1" ht="17.25" thickBot="1">
      <c r="A41" s="203" t="s">
        <v>70</v>
      </c>
      <c r="B41" s="338" t="s">
        <v>3</v>
      </c>
      <c r="C41" s="291">
        <f>SUM(C36:C40)</f>
        <v>1919301</v>
      </c>
      <c r="D41" s="292">
        <f aca="true" t="shared" si="10" ref="D41:U41">SUM(D36:D40)</f>
        <v>214063</v>
      </c>
      <c r="E41" s="292">
        <f>SUM(E36:E40)</f>
        <v>0</v>
      </c>
      <c r="F41" s="293">
        <f t="shared" si="10"/>
        <v>0</v>
      </c>
      <c r="G41" s="293">
        <f>SUM(G36:G40)</f>
        <v>20207</v>
      </c>
      <c r="H41" s="292">
        <f t="shared" si="10"/>
        <v>0</v>
      </c>
      <c r="I41" s="294">
        <f t="shared" si="10"/>
        <v>432201</v>
      </c>
      <c r="J41" s="295">
        <f t="shared" si="10"/>
        <v>443132</v>
      </c>
      <c r="K41" s="295">
        <f>SUM(K36:K40)</f>
        <v>217410</v>
      </c>
      <c r="L41" s="295">
        <f t="shared" si="10"/>
        <v>65013</v>
      </c>
      <c r="M41" s="296">
        <f t="shared" si="10"/>
        <v>77499</v>
      </c>
      <c r="N41" s="296">
        <f>SUM(N36:N40)</f>
        <v>199619</v>
      </c>
      <c r="O41" s="296">
        <f>SUM(O36:O40)</f>
        <v>33311</v>
      </c>
      <c r="P41" s="295">
        <f t="shared" si="10"/>
        <v>79660</v>
      </c>
      <c r="Q41" s="295">
        <f>SUM(Q36:Q40)</f>
        <v>7635</v>
      </c>
      <c r="R41" s="295">
        <f>SUM(R36:R40)</f>
        <v>45944</v>
      </c>
      <c r="S41" s="295">
        <f t="shared" si="10"/>
        <v>37127</v>
      </c>
      <c r="T41" s="295">
        <f>SUM(T36:T40)</f>
        <v>0</v>
      </c>
      <c r="U41" s="295">
        <f t="shared" si="10"/>
        <v>46480</v>
      </c>
      <c r="V41" s="295">
        <f>SUM(V36:V40)</f>
        <v>0</v>
      </c>
      <c r="W41" s="295">
        <f>SUM(W36:W40)</f>
        <v>0</v>
      </c>
      <c r="X41" s="296">
        <f>SUM(X36:X40)</f>
        <v>0</v>
      </c>
      <c r="Y41" s="292">
        <f>SUM(Y36:Y40)</f>
        <v>0</v>
      </c>
    </row>
    <row r="42" spans="1:25" s="188" customFormat="1" ht="17.25" thickBot="1">
      <c r="A42" s="254" t="s">
        <v>42</v>
      </c>
      <c r="B42" s="202" t="s">
        <v>29</v>
      </c>
      <c r="C42" s="246"/>
      <c r="D42" s="246"/>
      <c r="E42" s="246"/>
      <c r="F42" s="201"/>
      <c r="G42" s="201"/>
      <c r="H42" s="246"/>
      <c r="I42" s="241"/>
      <c r="J42" s="240"/>
      <c r="K42" s="240"/>
      <c r="L42" s="240"/>
      <c r="M42" s="201"/>
      <c r="N42" s="201"/>
      <c r="O42" s="201"/>
      <c r="P42" s="240"/>
      <c r="Q42" s="240"/>
      <c r="R42" s="240"/>
      <c r="S42" s="240"/>
      <c r="T42" s="240"/>
      <c r="U42" s="240"/>
      <c r="V42" s="240"/>
      <c r="W42" s="240"/>
      <c r="X42" s="201"/>
      <c r="Y42" s="246"/>
    </row>
    <row r="43" spans="1:25" s="244" customFormat="1" ht="15.75">
      <c r="A43" s="203" t="s">
        <v>59</v>
      </c>
      <c r="B43" s="339" t="s">
        <v>14</v>
      </c>
      <c r="C43" s="245">
        <f>SUM(D43:Y43)</f>
        <v>355589</v>
      </c>
      <c r="D43" s="305">
        <v>11738</v>
      </c>
      <c r="E43" s="305">
        <v>0</v>
      </c>
      <c r="F43" s="305">
        <v>0</v>
      </c>
      <c r="G43" s="305">
        <v>27370</v>
      </c>
      <c r="H43" s="305">
        <v>0</v>
      </c>
      <c r="I43" s="305">
        <v>0</v>
      </c>
      <c r="J43" s="305">
        <v>17655</v>
      </c>
      <c r="K43" s="305">
        <v>0</v>
      </c>
      <c r="L43" s="305">
        <v>112368</v>
      </c>
      <c r="M43" s="305">
        <v>38194</v>
      </c>
      <c r="N43" s="305">
        <v>0</v>
      </c>
      <c r="O43" s="305">
        <v>0</v>
      </c>
      <c r="P43" s="305">
        <v>15948</v>
      </c>
      <c r="Q43" s="305">
        <v>6813</v>
      </c>
      <c r="R43" s="305">
        <v>0</v>
      </c>
      <c r="S43" s="305">
        <v>0</v>
      </c>
      <c r="T43" s="305">
        <v>0</v>
      </c>
      <c r="U43" s="305">
        <v>125503</v>
      </c>
      <c r="V43" s="305">
        <v>0</v>
      </c>
      <c r="W43" s="305">
        <v>0</v>
      </c>
      <c r="X43" s="305">
        <v>0</v>
      </c>
      <c r="Y43" s="305">
        <v>0</v>
      </c>
    </row>
    <row r="44" spans="1:25" s="244" customFormat="1" ht="15.75">
      <c r="A44" s="203" t="s">
        <v>60</v>
      </c>
      <c r="B44" s="339" t="s">
        <v>15</v>
      </c>
      <c r="C44" s="245">
        <f>SUM(D44:Y44)</f>
        <v>129733</v>
      </c>
      <c r="D44" s="305">
        <v>0</v>
      </c>
      <c r="E44" s="305">
        <v>0</v>
      </c>
      <c r="F44" s="305">
        <v>0</v>
      </c>
      <c r="G44" s="305">
        <v>7081</v>
      </c>
      <c r="H44" s="305">
        <v>0</v>
      </c>
      <c r="I44" s="305">
        <v>0</v>
      </c>
      <c r="J44" s="305">
        <v>19635</v>
      </c>
      <c r="K44" s="305">
        <v>10178</v>
      </c>
      <c r="L44" s="305">
        <v>15629</v>
      </c>
      <c r="M44" s="305">
        <v>0</v>
      </c>
      <c r="N44" s="305">
        <v>63872</v>
      </c>
      <c r="O44" s="305">
        <v>13338</v>
      </c>
      <c r="P44" s="305">
        <v>0</v>
      </c>
      <c r="Q44" s="305">
        <v>0</v>
      </c>
      <c r="R44" s="305">
        <v>0</v>
      </c>
      <c r="S44" s="305">
        <v>0</v>
      </c>
      <c r="T44" s="305">
        <v>0</v>
      </c>
      <c r="U44" s="305">
        <v>0</v>
      </c>
      <c r="V44" s="305">
        <v>0</v>
      </c>
      <c r="W44" s="305">
        <v>0</v>
      </c>
      <c r="X44" s="305">
        <v>0</v>
      </c>
      <c r="Y44" s="305">
        <v>0</v>
      </c>
    </row>
    <row r="45" spans="1:25" s="244" customFormat="1" ht="15.75">
      <c r="A45" s="203" t="s">
        <v>61</v>
      </c>
      <c r="B45" s="339" t="s">
        <v>16</v>
      </c>
      <c r="C45" s="245">
        <f>SUM(D45:Y45)</f>
        <v>89997</v>
      </c>
      <c r="D45" s="305">
        <v>0</v>
      </c>
      <c r="E45" s="305">
        <v>0</v>
      </c>
      <c r="F45" s="305">
        <v>0</v>
      </c>
      <c r="G45" s="305">
        <v>0</v>
      </c>
      <c r="H45" s="305">
        <v>0</v>
      </c>
      <c r="I45" s="305">
        <v>0</v>
      </c>
      <c r="J45" s="305">
        <v>21559</v>
      </c>
      <c r="K45" s="305">
        <v>22930</v>
      </c>
      <c r="L45" s="305">
        <v>15529</v>
      </c>
      <c r="M45" s="305">
        <v>2405</v>
      </c>
      <c r="N45" s="305">
        <v>18336</v>
      </c>
      <c r="O45" s="305">
        <v>0</v>
      </c>
      <c r="P45" s="305">
        <v>0</v>
      </c>
      <c r="Q45" s="305">
        <v>5385</v>
      </c>
      <c r="R45" s="305">
        <v>3853</v>
      </c>
      <c r="S45" s="305">
        <v>0</v>
      </c>
      <c r="T45" s="305">
        <v>0</v>
      </c>
      <c r="U45" s="305">
        <v>0</v>
      </c>
      <c r="V45" s="305">
        <v>0</v>
      </c>
      <c r="W45" s="305">
        <v>0</v>
      </c>
      <c r="X45" s="305">
        <v>0</v>
      </c>
      <c r="Y45" s="305">
        <v>0</v>
      </c>
    </row>
    <row r="46" spans="1:25" s="244" customFormat="1" ht="15.75">
      <c r="A46" s="203" t="s">
        <v>62</v>
      </c>
      <c r="B46" s="337" t="s">
        <v>140</v>
      </c>
      <c r="C46" s="245">
        <f>SUM(D46:Y46)</f>
        <v>184817</v>
      </c>
      <c r="D46" s="305">
        <v>0</v>
      </c>
      <c r="E46" s="305">
        <v>0</v>
      </c>
      <c r="F46" s="305">
        <v>0</v>
      </c>
      <c r="G46" s="305">
        <v>6879</v>
      </c>
      <c r="H46" s="305">
        <v>0</v>
      </c>
      <c r="I46" s="305">
        <v>0</v>
      </c>
      <c r="J46" s="305">
        <v>34555</v>
      </c>
      <c r="K46" s="305">
        <v>58776</v>
      </c>
      <c r="L46" s="305">
        <v>23063</v>
      </c>
      <c r="M46" s="305">
        <v>3676</v>
      </c>
      <c r="N46" s="305">
        <v>21489</v>
      </c>
      <c r="O46" s="305">
        <v>11758</v>
      </c>
      <c r="P46" s="305">
        <v>6131</v>
      </c>
      <c r="Q46" s="305">
        <v>0</v>
      </c>
      <c r="R46" s="305">
        <v>7108</v>
      </c>
      <c r="S46" s="305">
        <v>9383</v>
      </c>
      <c r="T46" s="305">
        <v>0</v>
      </c>
      <c r="U46" s="305">
        <v>1999</v>
      </c>
      <c r="V46" s="305">
        <v>0</v>
      </c>
      <c r="W46" s="305">
        <v>0</v>
      </c>
      <c r="X46" s="305">
        <v>0</v>
      </c>
      <c r="Y46" s="305">
        <v>0</v>
      </c>
    </row>
    <row r="47" spans="1:25" s="244" customFormat="1" ht="15.75">
      <c r="A47" s="203" t="s">
        <v>63</v>
      </c>
      <c r="B47" s="337" t="s">
        <v>141</v>
      </c>
      <c r="C47" s="245">
        <f>SUM(D47:Y47)</f>
        <v>1596911</v>
      </c>
      <c r="D47" s="305">
        <v>212672</v>
      </c>
      <c r="E47" s="305">
        <v>0</v>
      </c>
      <c r="F47" s="305">
        <v>0</v>
      </c>
      <c r="G47" s="305">
        <v>4781</v>
      </c>
      <c r="H47" s="305">
        <v>0</v>
      </c>
      <c r="I47" s="305">
        <v>432201</v>
      </c>
      <c r="J47" s="305">
        <v>396663</v>
      </c>
      <c r="K47" s="305">
        <v>170141</v>
      </c>
      <c r="L47" s="305">
        <v>29821</v>
      </c>
      <c r="M47" s="305">
        <v>61238</v>
      </c>
      <c r="N47" s="305">
        <v>95922</v>
      </c>
      <c r="O47" s="305">
        <v>23401</v>
      </c>
      <c r="P47" s="305">
        <v>73049</v>
      </c>
      <c r="Q47" s="305">
        <v>0</v>
      </c>
      <c r="R47" s="305">
        <v>34983</v>
      </c>
      <c r="S47" s="305">
        <v>27744</v>
      </c>
      <c r="T47" s="305">
        <v>0</v>
      </c>
      <c r="U47" s="305">
        <v>34295</v>
      </c>
      <c r="V47" s="305">
        <v>0</v>
      </c>
      <c r="W47" s="305">
        <v>0</v>
      </c>
      <c r="X47" s="305">
        <v>0</v>
      </c>
      <c r="Y47" s="305">
        <v>0</v>
      </c>
    </row>
    <row r="48" spans="1:25" s="244" customFormat="1" ht="17.25" thickBot="1">
      <c r="A48" s="203" t="s">
        <v>71</v>
      </c>
      <c r="B48" s="338" t="s">
        <v>3</v>
      </c>
      <c r="C48" s="291">
        <f>SUM(C43:C47)</f>
        <v>2357047</v>
      </c>
      <c r="D48" s="292">
        <f aca="true" t="shared" si="11" ref="D48:U48">SUM(D43:D47)</f>
        <v>224410</v>
      </c>
      <c r="E48" s="292">
        <f>SUM(E43:E47)</f>
        <v>0</v>
      </c>
      <c r="F48" s="293">
        <f>SUM(F43:F47)</f>
        <v>0</v>
      </c>
      <c r="G48" s="293">
        <f>SUM(G43:G47)</f>
        <v>46111</v>
      </c>
      <c r="H48" s="292">
        <f t="shared" si="11"/>
        <v>0</v>
      </c>
      <c r="I48" s="294">
        <f t="shared" si="11"/>
        <v>432201</v>
      </c>
      <c r="J48" s="295">
        <f t="shared" si="11"/>
        <v>490067</v>
      </c>
      <c r="K48" s="295">
        <f>SUM(K43:K47)</f>
        <v>262025</v>
      </c>
      <c r="L48" s="295">
        <f t="shared" si="11"/>
        <v>196410</v>
      </c>
      <c r="M48" s="296">
        <f t="shared" si="11"/>
        <v>105513</v>
      </c>
      <c r="N48" s="296">
        <f>SUM(N43:N47)</f>
        <v>199619</v>
      </c>
      <c r="O48" s="296">
        <f>SUM(O43:O47)</f>
        <v>48497</v>
      </c>
      <c r="P48" s="295">
        <f t="shared" si="11"/>
        <v>95128</v>
      </c>
      <c r="Q48" s="295">
        <f>SUM(Q43:Q47)</f>
        <v>12198</v>
      </c>
      <c r="R48" s="295">
        <f>SUM(R43:R47)</f>
        <v>45944</v>
      </c>
      <c r="S48" s="295">
        <f t="shared" si="11"/>
        <v>37127</v>
      </c>
      <c r="T48" s="295">
        <f>SUM(T43:T47)</f>
        <v>0</v>
      </c>
      <c r="U48" s="295">
        <f t="shared" si="11"/>
        <v>161797</v>
      </c>
      <c r="V48" s="295">
        <f>SUM(V43:V47)</f>
        <v>0</v>
      </c>
      <c r="W48" s="295">
        <f>SUM(W43:W47)</f>
        <v>0</v>
      </c>
      <c r="X48" s="296">
        <f>SUM(X43:X47)</f>
        <v>0</v>
      </c>
      <c r="Y48" s="292">
        <f>SUM(Y43:Y47)</f>
        <v>0</v>
      </c>
    </row>
    <row r="49" spans="1:25" s="188" customFormat="1" ht="17.25" thickBot="1">
      <c r="A49" s="254" t="s">
        <v>43</v>
      </c>
      <c r="B49" s="202" t="s">
        <v>30</v>
      </c>
      <c r="C49" s="246"/>
      <c r="D49" s="246"/>
      <c r="E49" s="246"/>
      <c r="F49" s="201"/>
      <c r="G49" s="201"/>
      <c r="H49" s="246"/>
      <c r="I49" s="241"/>
      <c r="J49" s="240"/>
      <c r="K49" s="240"/>
      <c r="L49" s="240"/>
      <c r="M49" s="201"/>
      <c r="N49" s="201"/>
      <c r="O49" s="201"/>
      <c r="P49" s="240"/>
      <c r="Q49" s="240"/>
      <c r="R49" s="240"/>
      <c r="S49" s="240"/>
      <c r="T49" s="240"/>
      <c r="U49" s="240"/>
      <c r="V49" s="240"/>
      <c r="W49" s="240"/>
      <c r="X49" s="201"/>
      <c r="Y49" s="246"/>
    </row>
    <row r="50" spans="1:25" s="244" customFormat="1" ht="15.75">
      <c r="A50" s="203" t="s">
        <v>64</v>
      </c>
      <c r="B50" s="339" t="s">
        <v>14</v>
      </c>
      <c r="C50" s="319">
        <f>C43/C$13%</f>
        <v>0.14770577833408882</v>
      </c>
      <c r="D50" s="319">
        <v>0.31</v>
      </c>
      <c r="E50" s="319">
        <v>0</v>
      </c>
      <c r="F50" s="319">
        <v>0</v>
      </c>
      <c r="G50" s="319">
        <v>0.11</v>
      </c>
      <c r="H50" s="319">
        <v>0</v>
      </c>
      <c r="I50" s="319">
        <v>0</v>
      </c>
      <c r="J50" s="319">
        <v>0.16</v>
      </c>
      <c r="K50" s="319">
        <v>0</v>
      </c>
      <c r="L50" s="319">
        <v>1.1</v>
      </c>
      <c r="M50" s="319">
        <v>0.54</v>
      </c>
      <c r="N50" s="319">
        <v>0</v>
      </c>
      <c r="O50" s="319">
        <v>0</v>
      </c>
      <c r="P50" s="319">
        <v>0.1</v>
      </c>
      <c r="Q50" s="319">
        <v>0.04</v>
      </c>
      <c r="R50" s="319">
        <v>0</v>
      </c>
      <c r="S50" s="319">
        <v>0</v>
      </c>
      <c r="T50" s="319">
        <v>0</v>
      </c>
      <c r="U50" s="319">
        <v>3.02</v>
      </c>
      <c r="V50" s="319">
        <v>0</v>
      </c>
      <c r="W50" s="319">
        <v>0</v>
      </c>
      <c r="X50" s="319">
        <v>0</v>
      </c>
      <c r="Y50" s="319">
        <v>0</v>
      </c>
    </row>
    <row r="51" spans="1:25" s="244" customFormat="1" ht="15.75">
      <c r="A51" s="203" t="s">
        <v>65</v>
      </c>
      <c r="B51" s="339" t="s">
        <v>15</v>
      </c>
      <c r="C51" s="319">
        <f>C44/C$13%</f>
        <v>0.053888938467208894</v>
      </c>
      <c r="D51" s="319">
        <v>0</v>
      </c>
      <c r="E51" s="319">
        <v>0</v>
      </c>
      <c r="F51" s="319">
        <v>0</v>
      </c>
      <c r="G51" s="319">
        <v>0.03</v>
      </c>
      <c r="H51" s="319">
        <v>0</v>
      </c>
      <c r="I51" s="319">
        <v>0</v>
      </c>
      <c r="J51" s="319">
        <v>0.18</v>
      </c>
      <c r="K51" s="319">
        <v>0.11</v>
      </c>
      <c r="L51" s="319">
        <v>0.15</v>
      </c>
      <c r="M51" s="319">
        <v>0</v>
      </c>
      <c r="N51" s="319">
        <v>32</v>
      </c>
      <c r="O51" s="319">
        <v>0.27</v>
      </c>
      <c r="P51" s="319">
        <v>0</v>
      </c>
      <c r="Q51" s="319">
        <v>0</v>
      </c>
      <c r="R51" s="319">
        <v>0</v>
      </c>
      <c r="S51" s="319">
        <v>0</v>
      </c>
      <c r="T51" s="319">
        <v>0</v>
      </c>
      <c r="U51" s="319">
        <v>0</v>
      </c>
      <c r="V51" s="319">
        <v>0</v>
      </c>
      <c r="W51" s="319">
        <v>0</v>
      </c>
      <c r="X51" s="319">
        <v>0</v>
      </c>
      <c r="Y51" s="319">
        <v>0</v>
      </c>
    </row>
    <row r="52" spans="1:25" s="244" customFormat="1" ht="15.75">
      <c r="A52" s="203" t="s">
        <v>66</v>
      </c>
      <c r="B52" s="339" t="s">
        <v>16</v>
      </c>
      <c r="C52" s="319">
        <f>C45/C$13%</f>
        <v>0.037383262510181675</v>
      </c>
      <c r="D52" s="319">
        <v>0</v>
      </c>
      <c r="E52" s="319">
        <v>0</v>
      </c>
      <c r="F52" s="319">
        <v>0</v>
      </c>
      <c r="G52" s="319">
        <v>0</v>
      </c>
      <c r="H52" s="319">
        <v>0</v>
      </c>
      <c r="I52" s="319">
        <v>0</v>
      </c>
      <c r="J52" s="319">
        <v>0.2</v>
      </c>
      <c r="K52" s="319">
        <v>0.25</v>
      </c>
      <c r="L52" s="319">
        <v>0.15</v>
      </c>
      <c r="M52" s="319">
        <v>0.03</v>
      </c>
      <c r="N52" s="319">
        <v>9.19</v>
      </c>
      <c r="O52" s="319">
        <v>0</v>
      </c>
      <c r="P52" s="319">
        <v>0</v>
      </c>
      <c r="Q52" s="319">
        <v>0.04</v>
      </c>
      <c r="R52" s="319">
        <v>0.02</v>
      </c>
      <c r="S52" s="319">
        <v>0</v>
      </c>
      <c r="T52" s="319">
        <v>0</v>
      </c>
      <c r="U52" s="319">
        <v>0</v>
      </c>
      <c r="V52" s="319">
        <v>0</v>
      </c>
      <c r="W52" s="319">
        <v>0</v>
      </c>
      <c r="X52" s="319">
        <v>0</v>
      </c>
      <c r="Y52" s="319">
        <v>0</v>
      </c>
    </row>
    <row r="53" spans="1:25" s="244" customFormat="1" ht="15.75">
      <c r="A53" s="203" t="s">
        <v>67</v>
      </c>
      <c r="B53" s="337" t="s">
        <v>140</v>
      </c>
      <c r="C53" s="319">
        <f>C46/C$13%</f>
        <v>0.076769919301135</v>
      </c>
      <c r="D53" s="319">
        <v>0</v>
      </c>
      <c r="E53" s="319">
        <v>0</v>
      </c>
      <c r="F53" s="319">
        <v>0</v>
      </c>
      <c r="G53" s="319">
        <v>0.03</v>
      </c>
      <c r="H53" s="319">
        <v>0</v>
      </c>
      <c r="I53" s="319">
        <v>0</v>
      </c>
      <c r="J53" s="319">
        <v>0.32</v>
      </c>
      <c r="K53" s="319">
        <v>0.64</v>
      </c>
      <c r="L53" s="319">
        <v>0.23</v>
      </c>
      <c r="M53" s="319">
        <v>0.05</v>
      </c>
      <c r="N53" s="319">
        <v>10.77</v>
      </c>
      <c r="O53" s="319">
        <v>0.24</v>
      </c>
      <c r="P53" s="319">
        <v>0.04</v>
      </c>
      <c r="Q53" s="319">
        <v>0</v>
      </c>
      <c r="R53" s="319">
        <v>0.03</v>
      </c>
      <c r="S53" s="319">
        <v>0.08</v>
      </c>
      <c r="T53" s="319">
        <v>0</v>
      </c>
      <c r="U53" s="319">
        <v>0.05</v>
      </c>
      <c r="V53" s="319">
        <v>0</v>
      </c>
      <c r="W53" s="319">
        <v>0</v>
      </c>
      <c r="X53" s="319">
        <v>0</v>
      </c>
      <c r="Y53" s="319">
        <v>0</v>
      </c>
    </row>
    <row r="54" spans="1:25" s="244" customFormat="1" ht="16.5" thickBot="1">
      <c r="A54" s="203" t="s">
        <v>68</v>
      </c>
      <c r="B54" s="337" t="s">
        <v>141</v>
      </c>
      <c r="C54" s="319">
        <f>C47/C$13%</f>
        <v>0.6633303678833375</v>
      </c>
      <c r="D54" s="319">
        <v>5.62</v>
      </c>
      <c r="E54" s="319">
        <v>0</v>
      </c>
      <c r="F54" s="319">
        <v>0</v>
      </c>
      <c r="G54" s="319">
        <v>0.02</v>
      </c>
      <c r="H54" s="319">
        <v>0</v>
      </c>
      <c r="I54" s="319">
        <v>100</v>
      </c>
      <c r="J54" s="319">
        <v>3.62</v>
      </c>
      <c r="K54" s="319">
        <v>1.85</v>
      </c>
      <c r="L54" s="319">
        <v>0.29</v>
      </c>
      <c r="M54" s="319">
        <v>0.87</v>
      </c>
      <c r="N54" s="319">
        <v>48.05</v>
      </c>
      <c r="O54" s="319">
        <v>0.47</v>
      </c>
      <c r="P54" s="319">
        <v>0.47</v>
      </c>
      <c r="Q54" s="319">
        <v>0</v>
      </c>
      <c r="R54" s="319">
        <v>0.14</v>
      </c>
      <c r="S54" s="319">
        <v>0.25</v>
      </c>
      <c r="T54" s="319">
        <v>0</v>
      </c>
      <c r="U54" s="319">
        <v>0.83</v>
      </c>
      <c r="V54" s="319">
        <v>0</v>
      </c>
      <c r="W54" s="319">
        <v>0</v>
      </c>
      <c r="X54" s="319">
        <v>0</v>
      </c>
      <c r="Y54" s="319">
        <v>0</v>
      </c>
    </row>
    <row r="55" spans="1:25" s="188" customFormat="1" ht="17.25" thickBot="1">
      <c r="A55" s="199">
        <v>6</v>
      </c>
      <c r="B55" s="202" t="s">
        <v>39</v>
      </c>
      <c r="C55" s="246"/>
      <c r="D55" s="246"/>
      <c r="E55" s="246"/>
      <c r="F55" s="201"/>
      <c r="G55" s="201"/>
      <c r="H55" s="246"/>
      <c r="I55" s="241"/>
      <c r="J55" s="240"/>
      <c r="K55" s="240"/>
      <c r="L55" s="240"/>
      <c r="M55" s="201"/>
      <c r="N55" s="201"/>
      <c r="O55" s="201"/>
      <c r="P55" s="240"/>
      <c r="Q55" s="240"/>
      <c r="R55" s="240"/>
      <c r="S55" s="240"/>
      <c r="T55" s="240"/>
      <c r="U55" s="240"/>
      <c r="V55" s="240"/>
      <c r="W55" s="240"/>
      <c r="X55" s="201"/>
      <c r="Y55" s="246"/>
    </row>
    <row r="56" spans="1:25" s="244" customFormat="1" ht="15.75">
      <c r="A56" s="320" t="s">
        <v>72</v>
      </c>
      <c r="B56" s="340" t="s">
        <v>31</v>
      </c>
      <c r="C56" s="245">
        <f>SUM(D56:Y56)</f>
        <v>4758</v>
      </c>
      <c r="D56" s="305">
        <v>61</v>
      </c>
      <c r="E56" s="305">
        <v>405</v>
      </c>
      <c r="F56" s="305">
        <v>176</v>
      </c>
      <c r="G56" s="305">
        <v>629</v>
      </c>
      <c r="H56" s="305">
        <v>248</v>
      </c>
      <c r="I56" s="305">
        <v>0</v>
      </c>
      <c r="J56" s="305">
        <v>214</v>
      </c>
      <c r="K56" s="305">
        <v>170</v>
      </c>
      <c r="L56" s="305">
        <v>229</v>
      </c>
      <c r="M56" s="305">
        <v>84</v>
      </c>
      <c r="N56" s="305">
        <v>0</v>
      </c>
      <c r="O56" s="305">
        <v>86</v>
      </c>
      <c r="P56" s="305">
        <v>283</v>
      </c>
      <c r="Q56" s="305">
        <v>331</v>
      </c>
      <c r="R56" s="305">
        <v>394</v>
      </c>
      <c r="S56" s="305">
        <v>204</v>
      </c>
      <c r="T56" s="305">
        <v>93</v>
      </c>
      <c r="U56" s="305">
        <v>61</v>
      </c>
      <c r="V56" s="305">
        <v>205</v>
      </c>
      <c r="W56" s="305">
        <v>223</v>
      </c>
      <c r="X56" s="305">
        <v>316</v>
      </c>
      <c r="Y56" s="305">
        <v>346</v>
      </c>
    </row>
    <row r="57" spans="1:25" s="244" customFormat="1" ht="16.5" thickBot="1">
      <c r="A57" s="320" t="s">
        <v>73</v>
      </c>
      <c r="B57" s="341" t="s">
        <v>19</v>
      </c>
      <c r="C57" s="245">
        <f>SUM(D57:Y57)</f>
        <v>100799000</v>
      </c>
      <c r="D57" s="305">
        <v>1182000</v>
      </c>
      <c r="E57" s="305">
        <v>9790000</v>
      </c>
      <c r="F57" s="305">
        <v>4038000</v>
      </c>
      <c r="G57" s="305">
        <v>13197000</v>
      </c>
      <c r="H57" s="305">
        <v>5815000</v>
      </c>
      <c r="I57" s="305">
        <v>0</v>
      </c>
      <c r="J57" s="305">
        <v>4250000</v>
      </c>
      <c r="K57" s="305">
        <v>2985000</v>
      </c>
      <c r="L57" s="305">
        <v>5310000</v>
      </c>
      <c r="M57" s="305">
        <v>1710000</v>
      </c>
      <c r="N57" s="305">
        <v>0</v>
      </c>
      <c r="O57" s="305">
        <v>1987000</v>
      </c>
      <c r="P57" s="305">
        <v>6515000</v>
      </c>
      <c r="Q57" s="305">
        <v>7162000</v>
      </c>
      <c r="R57" s="305">
        <v>9614000</v>
      </c>
      <c r="S57" s="305">
        <v>3947000</v>
      </c>
      <c r="T57" s="305">
        <v>1703000</v>
      </c>
      <c r="U57" s="305">
        <v>1355000</v>
      </c>
      <c r="V57" s="305">
        <v>4544000</v>
      </c>
      <c r="W57" s="305">
        <v>3559000</v>
      </c>
      <c r="X57" s="305">
        <v>5216000</v>
      </c>
      <c r="Y57" s="305">
        <v>6920000</v>
      </c>
    </row>
    <row r="58" spans="1:25" s="188" customFormat="1" ht="17.25" thickBot="1">
      <c r="A58" s="199">
        <v>7</v>
      </c>
      <c r="B58" s="288" t="s">
        <v>44</v>
      </c>
      <c r="C58" s="241"/>
      <c r="D58" s="246"/>
      <c r="E58" s="246"/>
      <c r="F58" s="201"/>
      <c r="G58" s="201"/>
      <c r="H58" s="246"/>
      <c r="I58" s="241"/>
      <c r="J58" s="240"/>
      <c r="K58" s="240"/>
      <c r="L58" s="240"/>
      <c r="M58" s="201"/>
      <c r="N58" s="201"/>
      <c r="O58" s="201"/>
      <c r="P58" s="240"/>
      <c r="Q58" s="240"/>
      <c r="R58" s="240"/>
      <c r="S58" s="240"/>
      <c r="T58" s="240"/>
      <c r="U58" s="240"/>
      <c r="V58" s="240"/>
      <c r="W58" s="240"/>
      <c r="X58" s="201"/>
      <c r="Y58" s="246"/>
    </row>
    <row r="59" spans="1:25" s="244" customFormat="1" ht="15.75">
      <c r="A59" s="203">
        <v>7.1</v>
      </c>
      <c r="B59" s="340" t="s">
        <v>47</v>
      </c>
      <c r="C59" s="245">
        <f aca="true" t="shared" si="12" ref="C59:C69">SUM(D59:Y59)</f>
        <v>116955852</v>
      </c>
      <c r="D59" s="305">
        <v>1299442</v>
      </c>
      <c r="E59" s="305">
        <v>20018701</v>
      </c>
      <c r="F59" s="305">
        <v>10206503</v>
      </c>
      <c r="G59" s="305">
        <v>22482734</v>
      </c>
      <c r="H59" s="305">
        <v>1471408</v>
      </c>
      <c r="I59" s="305">
        <v>423626</v>
      </c>
      <c r="J59" s="305">
        <v>1659231</v>
      </c>
      <c r="K59" s="305">
        <v>1855519</v>
      </c>
      <c r="L59" s="305">
        <v>2613273</v>
      </c>
      <c r="M59" s="305">
        <v>1458383</v>
      </c>
      <c r="N59" s="305">
        <v>92112</v>
      </c>
      <c r="O59" s="305">
        <v>341363</v>
      </c>
      <c r="P59" s="305">
        <v>937819</v>
      </c>
      <c r="Q59" s="305">
        <v>2403816</v>
      </c>
      <c r="R59" s="305">
        <v>1816980</v>
      </c>
      <c r="S59" s="305">
        <v>7260926</v>
      </c>
      <c r="T59" s="305">
        <v>2118604</v>
      </c>
      <c r="U59" s="305">
        <v>3100690</v>
      </c>
      <c r="V59" s="305">
        <v>7973322</v>
      </c>
      <c r="W59" s="305">
        <v>7373824</v>
      </c>
      <c r="X59" s="305">
        <v>10664942</v>
      </c>
      <c r="Y59" s="305">
        <v>9382634</v>
      </c>
    </row>
    <row r="60" spans="1:25" s="244" customFormat="1" ht="15.75">
      <c r="A60" s="203">
        <v>7.2</v>
      </c>
      <c r="B60" s="339" t="s">
        <v>48</v>
      </c>
      <c r="C60" s="245">
        <f t="shared" si="12"/>
        <v>123785576</v>
      </c>
      <c r="D60" s="305">
        <v>2483182</v>
      </c>
      <c r="E60" s="305">
        <v>1038082</v>
      </c>
      <c r="F60" s="305">
        <v>166118</v>
      </c>
      <c r="G60" s="305">
        <v>1369781</v>
      </c>
      <c r="H60" s="305">
        <v>12377307</v>
      </c>
      <c r="I60" s="305">
        <v>8575</v>
      </c>
      <c r="J60" s="305">
        <v>9303010</v>
      </c>
      <c r="K60" s="305">
        <v>7364049</v>
      </c>
      <c r="L60" s="305">
        <v>7618993</v>
      </c>
      <c r="M60" s="305">
        <v>5552531</v>
      </c>
      <c r="N60" s="305">
        <v>107507</v>
      </c>
      <c r="O60" s="305">
        <v>4598850</v>
      </c>
      <c r="P60" s="305">
        <v>14490230</v>
      </c>
      <c r="Q60" s="305">
        <v>12840704</v>
      </c>
      <c r="R60" s="305">
        <v>23467696</v>
      </c>
      <c r="S60" s="305">
        <v>3901683</v>
      </c>
      <c r="T60" s="305">
        <v>4464735</v>
      </c>
      <c r="U60" s="305">
        <v>1049873</v>
      </c>
      <c r="V60" s="305">
        <v>1783601</v>
      </c>
      <c r="W60" s="305">
        <v>5542798</v>
      </c>
      <c r="X60" s="305">
        <v>1918859</v>
      </c>
      <c r="Y60" s="305">
        <v>2337412</v>
      </c>
    </row>
    <row r="61" spans="1:25" s="244" customFormat="1" ht="15.75">
      <c r="A61" s="203">
        <v>7.3</v>
      </c>
      <c r="B61" s="321" t="s">
        <v>45</v>
      </c>
      <c r="C61" s="245">
        <f t="shared" si="12"/>
        <v>9656</v>
      </c>
      <c r="D61" s="305">
        <v>127</v>
      </c>
      <c r="E61" s="305">
        <v>1437</v>
      </c>
      <c r="F61" s="305">
        <v>810</v>
      </c>
      <c r="G61" s="305">
        <v>1738</v>
      </c>
      <c r="H61" s="305">
        <v>140</v>
      </c>
      <c r="I61" s="305">
        <v>76</v>
      </c>
      <c r="J61" s="305">
        <v>150</v>
      </c>
      <c r="K61" s="305">
        <v>203</v>
      </c>
      <c r="L61" s="305">
        <v>193</v>
      </c>
      <c r="M61" s="305">
        <v>165</v>
      </c>
      <c r="N61" s="305">
        <v>24</v>
      </c>
      <c r="O61" s="305">
        <v>32</v>
      </c>
      <c r="P61" s="305">
        <v>82</v>
      </c>
      <c r="Q61" s="305">
        <v>184</v>
      </c>
      <c r="R61" s="305">
        <v>148</v>
      </c>
      <c r="S61" s="305">
        <v>632</v>
      </c>
      <c r="T61" s="305">
        <v>289</v>
      </c>
      <c r="U61" s="305">
        <v>255</v>
      </c>
      <c r="V61" s="305">
        <v>638</v>
      </c>
      <c r="W61" s="305">
        <v>702</v>
      </c>
      <c r="X61" s="305">
        <v>1093</v>
      </c>
      <c r="Y61" s="305">
        <v>538</v>
      </c>
    </row>
    <row r="62" spans="1:25" s="244" customFormat="1" ht="15.75">
      <c r="A62" s="203">
        <v>7.4</v>
      </c>
      <c r="B62" s="321" t="s">
        <v>46</v>
      </c>
      <c r="C62" s="245">
        <f t="shared" si="12"/>
        <v>9053</v>
      </c>
      <c r="D62" s="305">
        <v>199</v>
      </c>
      <c r="E62" s="305">
        <v>65</v>
      </c>
      <c r="F62" s="305">
        <v>9</v>
      </c>
      <c r="G62" s="305">
        <v>89</v>
      </c>
      <c r="H62" s="305">
        <v>826</v>
      </c>
      <c r="I62" s="305">
        <v>2</v>
      </c>
      <c r="J62" s="305">
        <v>716</v>
      </c>
      <c r="K62" s="305">
        <v>700</v>
      </c>
      <c r="L62" s="305">
        <v>464</v>
      </c>
      <c r="M62" s="305">
        <v>452</v>
      </c>
      <c r="N62" s="305">
        <v>27</v>
      </c>
      <c r="O62" s="305">
        <v>325</v>
      </c>
      <c r="P62" s="305">
        <v>946</v>
      </c>
      <c r="Q62" s="305">
        <v>847</v>
      </c>
      <c r="R62" s="305">
        <v>1499</v>
      </c>
      <c r="S62" s="305">
        <v>316</v>
      </c>
      <c r="T62" s="305">
        <v>408</v>
      </c>
      <c r="U62" s="305">
        <v>119</v>
      </c>
      <c r="V62" s="305">
        <v>139</v>
      </c>
      <c r="W62" s="305">
        <v>535</v>
      </c>
      <c r="X62" s="305">
        <v>225</v>
      </c>
      <c r="Y62" s="305">
        <v>145</v>
      </c>
    </row>
    <row r="63" spans="1:25" s="232" customFormat="1" ht="15.75">
      <c r="A63" s="203">
        <v>7.5</v>
      </c>
      <c r="B63" s="321" t="s">
        <v>128</v>
      </c>
      <c r="C63" s="245">
        <f t="shared" si="12"/>
        <v>17019</v>
      </c>
      <c r="D63" s="305">
        <v>306</v>
      </c>
      <c r="E63" s="305">
        <v>1310</v>
      </c>
      <c r="F63" s="305">
        <v>814</v>
      </c>
      <c r="G63" s="305">
        <v>1823</v>
      </c>
      <c r="H63" s="305">
        <v>811</v>
      </c>
      <c r="I63" s="305">
        <v>78</v>
      </c>
      <c r="J63" s="305">
        <v>728</v>
      </c>
      <c r="K63" s="305">
        <v>723</v>
      </c>
      <c r="L63" s="305">
        <v>597</v>
      </c>
      <c r="M63" s="305">
        <v>579</v>
      </c>
      <c r="N63" s="305">
        <v>51</v>
      </c>
      <c r="O63" s="305">
        <v>305</v>
      </c>
      <c r="P63" s="305">
        <v>751</v>
      </c>
      <c r="Q63" s="305">
        <v>868</v>
      </c>
      <c r="R63" s="305">
        <v>1276</v>
      </c>
      <c r="S63" s="305">
        <v>948</v>
      </c>
      <c r="T63" s="305">
        <v>697</v>
      </c>
      <c r="U63" s="305">
        <v>374</v>
      </c>
      <c r="V63" s="305">
        <v>777</v>
      </c>
      <c r="W63" s="305">
        <v>1202</v>
      </c>
      <c r="X63" s="305">
        <v>1318</v>
      </c>
      <c r="Y63" s="305">
        <v>683</v>
      </c>
    </row>
    <row r="64" spans="1:25" s="232" customFormat="1" ht="15.75">
      <c r="A64" s="203">
        <v>7.7</v>
      </c>
      <c r="B64" s="321" t="s">
        <v>129</v>
      </c>
      <c r="C64" s="245">
        <f t="shared" si="12"/>
        <v>1649</v>
      </c>
      <c r="D64" s="305">
        <v>20</v>
      </c>
      <c r="E64" s="305">
        <v>191</v>
      </c>
      <c r="F64" s="305">
        <v>4</v>
      </c>
      <c r="G64" s="305">
        <v>4</v>
      </c>
      <c r="H64" s="305">
        <v>155</v>
      </c>
      <c r="I64" s="305">
        <v>0</v>
      </c>
      <c r="J64" s="305">
        <v>138</v>
      </c>
      <c r="K64" s="305">
        <v>179</v>
      </c>
      <c r="L64" s="305">
        <v>47</v>
      </c>
      <c r="M64" s="305">
        <v>38</v>
      </c>
      <c r="N64" s="305">
        <v>0</v>
      </c>
      <c r="O64" s="305">
        <v>52</v>
      </c>
      <c r="P64" s="305">
        <v>271</v>
      </c>
      <c r="Q64" s="305">
        <v>157</v>
      </c>
      <c r="R64" s="305">
        <v>358</v>
      </c>
      <c r="S64" s="305">
        <v>0</v>
      </c>
      <c r="T64" s="305">
        <v>0</v>
      </c>
      <c r="U64" s="305">
        <v>0</v>
      </c>
      <c r="V64" s="305">
        <v>0</v>
      </c>
      <c r="W64" s="305">
        <v>35</v>
      </c>
      <c r="X64" s="305">
        <v>0</v>
      </c>
      <c r="Y64" s="305">
        <v>0</v>
      </c>
    </row>
    <row r="65" spans="1:25" s="232" customFormat="1" ht="15.75">
      <c r="A65" s="203">
        <v>7.8</v>
      </c>
      <c r="B65" s="321" t="s">
        <v>130</v>
      </c>
      <c r="C65" s="245">
        <f t="shared" si="12"/>
        <v>30</v>
      </c>
      <c r="D65" s="305">
        <v>0</v>
      </c>
      <c r="E65" s="305">
        <v>1</v>
      </c>
      <c r="F65" s="305">
        <v>1</v>
      </c>
      <c r="G65" s="305">
        <v>0</v>
      </c>
      <c r="H65" s="305">
        <v>0</v>
      </c>
      <c r="I65" s="305">
        <v>0</v>
      </c>
      <c r="J65" s="305">
        <v>0</v>
      </c>
      <c r="K65" s="305">
        <v>1</v>
      </c>
      <c r="L65" s="305">
        <v>13</v>
      </c>
      <c r="M65" s="305">
        <v>0</v>
      </c>
      <c r="N65" s="305">
        <v>0</v>
      </c>
      <c r="O65" s="305">
        <v>0</v>
      </c>
      <c r="P65" s="305">
        <v>3</v>
      </c>
      <c r="Q65" s="305">
        <v>2</v>
      </c>
      <c r="R65" s="305">
        <v>9</v>
      </c>
      <c r="S65" s="305">
        <v>0</v>
      </c>
      <c r="T65" s="305">
        <v>0</v>
      </c>
      <c r="U65" s="305">
        <v>0</v>
      </c>
      <c r="V65" s="305">
        <v>0</v>
      </c>
      <c r="W65" s="305">
        <v>0</v>
      </c>
      <c r="X65" s="305">
        <v>0</v>
      </c>
      <c r="Y65" s="305">
        <v>0</v>
      </c>
    </row>
    <row r="66" spans="1:25" s="232" customFormat="1" ht="15.75">
      <c r="A66" s="203">
        <v>7.9</v>
      </c>
      <c r="B66" s="321" t="s">
        <v>147</v>
      </c>
      <c r="C66" s="245">
        <f t="shared" si="12"/>
        <v>11</v>
      </c>
      <c r="D66" s="305">
        <v>0</v>
      </c>
      <c r="E66" s="305">
        <v>0</v>
      </c>
      <c r="F66" s="305">
        <v>0</v>
      </c>
      <c r="G66" s="305">
        <v>0</v>
      </c>
      <c r="H66" s="305">
        <v>0</v>
      </c>
      <c r="I66" s="305">
        <v>0</v>
      </c>
      <c r="J66" s="305">
        <v>0</v>
      </c>
      <c r="K66" s="305">
        <v>0</v>
      </c>
      <c r="L66" s="305">
        <v>0</v>
      </c>
      <c r="M66" s="305">
        <v>0</v>
      </c>
      <c r="N66" s="305">
        <v>0</v>
      </c>
      <c r="O66" s="305">
        <v>0</v>
      </c>
      <c r="P66" s="305">
        <v>3</v>
      </c>
      <c r="Q66" s="305">
        <v>4</v>
      </c>
      <c r="R66" s="305">
        <v>4</v>
      </c>
      <c r="S66" s="305">
        <v>0</v>
      </c>
      <c r="T66" s="305">
        <v>0</v>
      </c>
      <c r="U66" s="305">
        <v>0</v>
      </c>
      <c r="V66" s="305">
        <v>0</v>
      </c>
      <c r="W66" s="305">
        <v>0</v>
      </c>
      <c r="X66" s="305">
        <v>0</v>
      </c>
      <c r="Y66" s="305">
        <v>0</v>
      </c>
    </row>
    <row r="67" spans="1:25" s="232" customFormat="1" ht="15.75">
      <c r="A67" s="331">
        <v>7.1</v>
      </c>
      <c r="B67" s="321" t="s">
        <v>126</v>
      </c>
      <c r="C67" s="245">
        <f t="shared" si="12"/>
        <v>219886821</v>
      </c>
      <c r="D67" s="305">
        <v>3582624</v>
      </c>
      <c r="E67" s="305">
        <v>18019626</v>
      </c>
      <c r="F67" s="305">
        <v>10312280</v>
      </c>
      <c r="G67" s="305">
        <v>23810659</v>
      </c>
      <c r="H67" s="305">
        <v>11948942</v>
      </c>
      <c r="I67" s="305">
        <v>432201</v>
      </c>
      <c r="J67" s="305">
        <v>9618280</v>
      </c>
      <c r="K67" s="305">
        <v>7913486</v>
      </c>
      <c r="L67" s="305">
        <v>9675869</v>
      </c>
      <c r="M67" s="305">
        <v>6532326</v>
      </c>
      <c r="N67" s="305">
        <v>199619</v>
      </c>
      <c r="O67" s="305">
        <v>4222087</v>
      </c>
      <c r="P67" s="305">
        <v>11902794</v>
      </c>
      <c r="Q67" s="305">
        <v>13015503</v>
      </c>
      <c r="R67" s="305">
        <v>20184383</v>
      </c>
      <c r="S67" s="305">
        <v>11162609</v>
      </c>
      <c r="T67" s="305">
        <v>6583339</v>
      </c>
      <c r="U67" s="305">
        <v>4150563</v>
      </c>
      <c r="V67" s="305">
        <v>9756923</v>
      </c>
      <c r="W67" s="305">
        <v>12558861</v>
      </c>
      <c r="X67" s="305">
        <v>12583801</v>
      </c>
      <c r="Y67" s="305">
        <v>11720046</v>
      </c>
    </row>
    <row r="68" spans="1:25" s="232" customFormat="1" ht="15.75">
      <c r="A68" s="203">
        <v>7.11</v>
      </c>
      <c r="B68" s="321" t="s">
        <v>127</v>
      </c>
      <c r="C68" s="245">
        <f t="shared" si="12"/>
        <v>20270097</v>
      </c>
      <c r="D68" s="305">
        <v>200000</v>
      </c>
      <c r="E68" s="305">
        <v>3035424</v>
      </c>
      <c r="F68" s="305">
        <v>58672</v>
      </c>
      <c r="G68" s="305">
        <v>41856</v>
      </c>
      <c r="H68" s="305">
        <v>1899773</v>
      </c>
      <c r="I68" s="305">
        <v>0</v>
      </c>
      <c r="J68" s="305">
        <v>1343961</v>
      </c>
      <c r="K68" s="305">
        <v>1290891</v>
      </c>
      <c r="L68" s="305">
        <v>494797</v>
      </c>
      <c r="M68" s="305">
        <v>478588</v>
      </c>
      <c r="N68" s="305">
        <v>0</v>
      </c>
      <c r="O68" s="305">
        <v>718126</v>
      </c>
      <c r="P68" s="305">
        <v>3377564</v>
      </c>
      <c r="Q68" s="305">
        <v>2068053</v>
      </c>
      <c r="R68" s="305">
        <v>4904631</v>
      </c>
      <c r="S68" s="305">
        <v>0</v>
      </c>
      <c r="T68" s="305">
        <v>0</v>
      </c>
      <c r="U68" s="305">
        <v>0</v>
      </c>
      <c r="V68" s="305">
        <v>0</v>
      </c>
      <c r="W68" s="305">
        <v>357761</v>
      </c>
      <c r="X68" s="305">
        <v>0</v>
      </c>
      <c r="Y68" s="305">
        <v>0</v>
      </c>
    </row>
    <row r="69" spans="1:25" s="232" customFormat="1" ht="15.75">
      <c r="A69" s="203">
        <v>7.12</v>
      </c>
      <c r="B69" s="321" t="s">
        <v>131</v>
      </c>
      <c r="C69" s="245">
        <f t="shared" si="12"/>
        <v>159516</v>
      </c>
      <c r="D69" s="305">
        <v>0</v>
      </c>
      <c r="E69" s="305">
        <v>1733</v>
      </c>
      <c r="F69" s="305">
        <v>1669</v>
      </c>
      <c r="G69" s="305">
        <v>0</v>
      </c>
      <c r="H69" s="305">
        <v>0</v>
      </c>
      <c r="I69" s="305">
        <v>0</v>
      </c>
      <c r="J69" s="305">
        <v>0</v>
      </c>
      <c r="K69" s="305">
        <v>15191</v>
      </c>
      <c r="L69" s="305">
        <v>61600</v>
      </c>
      <c r="M69" s="305">
        <v>0</v>
      </c>
      <c r="N69" s="305">
        <v>0</v>
      </c>
      <c r="O69" s="305">
        <v>0</v>
      </c>
      <c r="P69" s="305">
        <v>24661</v>
      </c>
      <c r="Q69" s="305">
        <v>14842</v>
      </c>
      <c r="R69" s="305">
        <v>39820</v>
      </c>
      <c r="S69" s="305">
        <v>0</v>
      </c>
      <c r="T69" s="305">
        <v>0</v>
      </c>
      <c r="U69" s="305">
        <v>0</v>
      </c>
      <c r="V69" s="305">
        <v>0</v>
      </c>
      <c r="W69" s="305">
        <v>0</v>
      </c>
      <c r="X69" s="305">
        <v>0</v>
      </c>
      <c r="Y69" s="305">
        <v>0</v>
      </c>
    </row>
    <row r="70" spans="1:25" s="232" customFormat="1" ht="15.75">
      <c r="A70" s="203">
        <v>7.13</v>
      </c>
      <c r="B70" s="321" t="s">
        <v>145</v>
      </c>
      <c r="C70" s="245">
        <f>SUM(E70:Y70)</f>
        <v>424994</v>
      </c>
      <c r="D70" s="305">
        <v>0</v>
      </c>
      <c r="E70" s="305">
        <v>0</v>
      </c>
      <c r="F70" s="305">
        <v>0</v>
      </c>
      <c r="G70" s="305">
        <v>0</v>
      </c>
      <c r="H70" s="305">
        <v>0</v>
      </c>
      <c r="I70" s="305">
        <v>0</v>
      </c>
      <c r="J70" s="305">
        <v>0</v>
      </c>
      <c r="K70" s="305">
        <v>0</v>
      </c>
      <c r="L70" s="305">
        <v>0</v>
      </c>
      <c r="M70" s="305">
        <v>0</v>
      </c>
      <c r="N70" s="305">
        <v>0</v>
      </c>
      <c r="O70" s="305">
        <v>0</v>
      </c>
      <c r="P70" s="305">
        <v>123030</v>
      </c>
      <c r="Q70" s="305">
        <v>146122</v>
      </c>
      <c r="R70" s="305">
        <v>155842</v>
      </c>
      <c r="S70" s="305">
        <v>0</v>
      </c>
      <c r="T70" s="305">
        <v>0</v>
      </c>
      <c r="U70" s="305">
        <v>0</v>
      </c>
      <c r="V70" s="305">
        <v>0</v>
      </c>
      <c r="W70" s="305">
        <v>0</v>
      </c>
      <c r="X70" s="305">
        <v>0</v>
      </c>
      <c r="Y70" s="305">
        <v>0</v>
      </c>
    </row>
    <row r="71" spans="1:3" s="232" customFormat="1" ht="15.75">
      <c r="A71" s="328"/>
      <c r="B71" s="329"/>
      <c r="C71" s="330"/>
    </row>
    <row r="72" spans="4:41" ht="13.5"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</row>
    <row r="73" spans="4:41" ht="13.5"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</row>
    <row r="74" spans="4:41" ht="13.5"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</row>
  </sheetData>
  <sheetProtection/>
  <mergeCells count="6">
    <mergeCell ref="J3:L3"/>
    <mergeCell ref="O3:R3"/>
    <mergeCell ref="W3:X3"/>
    <mergeCell ref="S3:T3"/>
    <mergeCell ref="E3:H3"/>
    <mergeCell ref="M3:N3"/>
  </mergeCells>
  <printOptions horizontalCentered="1" verticalCentered="1"/>
  <pageMargins left="0.25" right="0.25" top="0.75" bottom="0.75" header="0.3" footer="0.3"/>
  <pageSetup horizontalDpi="300" verticalDpi="300" orientation="landscape" paperSize="9" scale="37" r:id="rId1"/>
  <ignoredErrors>
    <ignoredError sqref="F16 J16" formula="1" unlockedFormula="1"/>
    <ignoredError sqref="H17 S16:S17 D17 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65536"/>
  <sheetViews>
    <sheetView zoomScale="90" zoomScaleNormal="90" zoomScaleSheetLayoutView="90" zoomScalePageLayoutView="0" workbookViewId="0" topLeftCell="A1">
      <pane xSplit="3" ySplit="6" topLeftCell="D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7" sqref="D67"/>
    </sheetView>
  </sheetViews>
  <sheetFormatPr defaultColWidth="15.00390625" defaultRowHeight="12.75"/>
  <cols>
    <col min="1" max="1" width="10.57421875" style="234" bestFit="1" customWidth="1"/>
    <col min="2" max="2" width="49.28125" style="234" customWidth="1"/>
    <col min="3" max="3" width="15.28125" style="137" customWidth="1"/>
    <col min="4" max="4" width="13.8515625" style="3" bestFit="1" customWidth="1"/>
    <col min="5" max="5" width="10.8515625" style="3" bestFit="1" customWidth="1"/>
    <col min="6" max="6" width="11.00390625" style="3" customWidth="1"/>
    <col min="7" max="7" width="11.421875" style="3" bestFit="1" customWidth="1"/>
    <col min="8" max="8" width="10.57421875" style="3" bestFit="1" customWidth="1"/>
    <col min="9" max="9" width="15.00390625" style="3" bestFit="1" customWidth="1"/>
    <col min="10" max="11" width="10.57421875" style="3" bestFit="1" customWidth="1"/>
    <col min="12" max="12" width="15.421875" style="3" bestFit="1" customWidth="1"/>
    <col min="13" max="13" width="11.00390625" style="3" customWidth="1"/>
    <col min="14" max="14" width="12.421875" style="3" bestFit="1" customWidth="1"/>
    <col min="15" max="15" width="11.00390625" style="3" bestFit="1" customWidth="1"/>
    <col min="16" max="16" width="12.421875" style="3" bestFit="1" customWidth="1"/>
    <col min="17" max="17" width="15.00390625" style="3" customWidth="1"/>
    <col min="18" max="18" width="11.00390625" style="3" bestFit="1" customWidth="1"/>
    <col min="19" max="19" width="17.8515625" style="234" bestFit="1" customWidth="1"/>
    <col min="20" max="20" width="11.421875" style="234" bestFit="1" customWidth="1"/>
    <col min="21" max="21" width="15.57421875" style="234" bestFit="1" customWidth="1"/>
    <col min="22" max="22" width="12.00390625" style="234" bestFit="1" customWidth="1"/>
    <col min="23" max="23" width="10.57421875" style="234" bestFit="1" customWidth="1"/>
    <col min="24" max="24" width="11.421875" style="234" bestFit="1" customWidth="1"/>
    <col min="25" max="25" width="13.8515625" style="3" customWidth="1"/>
    <col min="26" max="16384" width="15.00390625" style="234" customWidth="1"/>
  </cols>
  <sheetData>
    <row r="1" spans="1:25" ht="18.75">
      <c r="A1" s="257"/>
      <c r="B1" s="258" t="s">
        <v>165</v>
      </c>
      <c r="C1" s="259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61"/>
      <c r="R1" s="61"/>
      <c r="Y1" s="102"/>
    </row>
    <row r="2" spans="2:25" ht="19.5" thickBot="1">
      <c r="B2" s="11" t="s">
        <v>85</v>
      </c>
      <c r="C2" s="209">
        <f>Prayas!C2</f>
        <v>43281</v>
      </c>
      <c r="D2" s="4"/>
      <c r="E2" s="23"/>
      <c r="G2" s="23"/>
      <c r="H2" s="23"/>
      <c r="I2" s="4"/>
      <c r="J2" s="4"/>
      <c r="L2" s="4"/>
      <c r="M2" s="4"/>
      <c r="N2" s="4"/>
      <c r="O2" s="4"/>
      <c r="Q2" s="4"/>
      <c r="R2" s="4"/>
      <c r="Y2" s="4"/>
    </row>
    <row r="3" spans="1:25" ht="17.25" thickBot="1">
      <c r="A3" s="260" t="s">
        <v>0</v>
      </c>
      <c r="B3" s="33" t="s">
        <v>76</v>
      </c>
      <c r="C3" s="261" t="s">
        <v>102</v>
      </c>
      <c r="D3" s="181" t="s">
        <v>137</v>
      </c>
      <c r="E3" s="411" t="s">
        <v>74</v>
      </c>
      <c r="F3" s="412"/>
      <c r="G3" s="412"/>
      <c r="H3" s="413"/>
      <c r="I3" s="187" t="s">
        <v>82</v>
      </c>
      <c r="J3" s="414" t="s">
        <v>77</v>
      </c>
      <c r="K3" s="415"/>
      <c r="L3" s="416"/>
      <c r="M3" s="422" t="s">
        <v>99</v>
      </c>
      <c r="N3" s="423"/>
      <c r="O3" s="417" t="s">
        <v>80</v>
      </c>
      <c r="P3" s="418"/>
      <c r="Q3" s="418"/>
      <c r="R3" s="419"/>
      <c r="S3" s="420" t="s">
        <v>118</v>
      </c>
      <c r="T3" s="421"/>
      <c r="U3" s="124" t="s">
        <v>120</v>
      </c>
      <c r="V3" s="126" t="s">
        <v>100</v>
      </c>
      <c r="W3" s="420" t="s">
        <v>119</v>
      </c>
      <c r="X3" s="421"/>
      <c r="Y3" s="359" t="s">
        <v>155</v>
      </c>
    </row>
    <row r="4" spans="1:25" ht="17.25" thickBot="1">
      <c r="A4" s="260"/>
      <c r="B4" s="262" t="s">
        <v>75</v>
      </c>
      <c r="C4" s="261" t="s">
        <v>154</v>
      </c>
      <c r="D4" s="136" t="s">
        <v>138</v>
      </c>
      <c r="E4" s="63" t="s">
        <v>134</v>
      </c>
      <c r="F4" s="63" t="s">
        <v>98</v>
      </c>
      <c r="G4" s="63" t="s">
        <v>103</v>
      </c>
      <c r="H4" s="63" t="s">
        <v>135</v>
      </c>
      <c r="I4" s="133" t="s">
        <v>97</v>
      </c>
      <c r="J4" s="130" t="s">
        <v>78</v>
      </c>
      <c r="K4" s="131" t="s">
        <v>79</v>
      </c>
      <c r="L4" s="130" t="s">
        <v>143</v>
      </c>
      <c r="M4" s="132" t="s">
        <v>99</v>
      </c>
      <c r="N4" s="132" t="s">
        <v>124</v>
      </c>
      <c r="O4" s="129" t="s">
        <v>114</v>
      </c>
      <c r="P4" s="129" t="s">
        <v>111</v>
      </c>
      <c r="Q4" s="129" t="s">
        <v>81</v>
      </c>
      <c r="R4" s="129" t="s">
        <v>113</v>
      </c>
      <c r="S4" s="123" t="s">
        <v>117</v>
      </c>
      <c r="T4" s="123" t="s">
        <v>110</v>
      </c>
      <c r="U4" s="125" t="s">
        <v>116</v>
      </c>
      <c r="V4" s="127" t="s">
        <v>101</v>
      </c>
      <c r="W4" s="123" t="s">
        <v>87</v>
      </c>
      <c r="X4" s="123" t="s">
        <v>133</v>
      </c>
      <c r="Y4" s="359" t="s">
        <v>155</v>
      </c>
    </row>
    <row r="5" spans="1:25" ht="17.25" thickBot="1">
      <c r="A5" s="16">
        <v>1</v>
      </c>
      <c r="B5" s="34" t="s">
        <v>1</v>
      </c>
      <c r="C5" s="20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</row>
    <row r="6" spans="1:35" s="265" customFormat="1" ht="16.5">
      <c r="A6" s="264">
        <v>1.1</v>
      </c>
      <c r="B6" s="58" t="s">
        <v>2</v>
      </c>
      <c r="C6" s="286">
        <f>SUM(D6:Y6)</f>
        <v>8497</v>
      </c>
      <c r="D6" s="286">
        <f>SUM(D7:D10)</f>
        <v>197</v>
      </c>
      <c r="E6" s="99">
        <f>SUM(E7:E10)</f>
        <v>812</v>
      </c>
      <c r="F6" s="99">
        <f>SUM(F7:F10)</f>
        <v>352</v>
      </c>
      <c r="G6" s="99">
        <f>SUM(G7:G10)</f>
        <v>787</v>
      </c>
      <c r="H6" s="99">
        <f aca="true" t="shared" si="0" ref="H6:Q6">SUM(H7:H10)</f>
        <v>460</v>
      </c>
      <c r="I6" s="99">
        <f>SUM(I7:I10)</f>
        <v>15</v>
      </c>
      <c r="J6" s="99">
        <f t="shared" si="0"/>
        <v>347</v>
      </c>
      <c r="K6" s="230">
        <f t="shared" si="0"/>
        <v>197</v>
      </c>
      <c r="L6" s="99">
        <f>SUM(L7:L10)</f>
        <v>414</v>
      </c>
      <c r="M6" s="99">
        <f>SUM(M7:M10)</f>
        <v>201</v>
      </c>
      <c r="N6" s="99">
        <f>SUM(N7:N10)</f>
        <v>2</v>
      </c>
      <c r="O6" s="99">
        <f t="shared" si="0"/>
        <v>298</v>
      </c>
      <c r="P6" s="99">
        <f>SUM(P7:P10)</f>
        <v>361</v>
      </c>
      <c r="Q6" s="99">
        <f t="shared" si="0"/>
        <v>424</v>
      </c>
      <c r="R6" s="99">
        <f aca="true" t="shared" si="1" ref="R6:X6">SUM(R7:R10)</f>
        <v>504</v>
      </c>
      <c r="S6" s="99">
        <f t="shared" si="1"/>
        <v>718</v>
      </c>
      <c r="T6" s="99">
        <f t="shared" si="1"/>
        <v>437</v>
      </c>
      <c r="U6" s="99">
        <f t="shared" si="1"/>
        <v>153</v>
      </c>
      <c r="V6" s="99">
        <f t="shared" si="1"/>
        <v>363</v>
      </c>
      <c r="W6" s="99">
        <f t="shared" si="1"/>
        <v>653</v>
      </c>
      <c r="X6" s="99">
        <f t="shared" si="1"/>
        <v>625</v>
      </c>
      <c r="Y6" s="286">
        <f>SUM(Y7:Y10)</f>
        <v>177</v>
      </c>
      <c r="Z6" s="234"/>
      <c r="AA6" s="234"/>
      <c r="AB6" s="234"/>
      <c r="AC6" s="234"/>
      <c r="AD6" s="234"/>
      <c r="AE6" s="234"/>
      <c r="AF6" s="234"/>
      <c r="AG6" s="234"/>
      <c r="AH6" s="234"/>
      <c r="AI6" s="234"/>
    </row>
    <row r="7" spans="1:35" s="265" customFormat="1" ht="15.75">
      <c r="A7" s="266">
        <v>1.2</v>
      </c>
      <c r="B7" s="122" t="s">
        <v>4</v>
      </c>
      <c r="C7" s="135">
        <f>SUM(D7:Y7)</f>
        <v>3030</v>
      </c>
      <c r="D7" s="88">
        <v>57</v>
      </c>
      <c r="E7" s="88">
        <v>207</v>
      </c>
      <c r="F7" s="88">
        <v>71</v>
      </c>
      <c r="G7" s="88">
        <v>370</v>
      </c>
      <c r="H7" s="88">
        <v>63</v>
      </c>
      <c r="I7" s="88">
        <v>8</v>
      </c>
      <c r="J7" s="88">
        <v>59</v>
      </c>
      <c r="K7" s="88">
        <v>58</v>
      </c>
      <c r="L7" s="88">
        <v>97</v>
      </c>
      <c r="M7" s="88">
        <v>83</v>
      </c>
      <c r="N7" s="88">
        <v>2</v>
      </c>
      <c r="O7" s="88">
        <v>75</v>
      </c>
      <c r="P7" s="88">
        <v>78</v>
      </c>
      <c r="Q7" s="88">
        <v>141</v>
      </c>
      <c r="R7" s="88">
        <v>115</v>
      </c>
      <c r="S7" s="88">
        <v>231</v>
      </c>
      <c r="T7" s="88">
        <v>142</v>
      </c>
      <c r="U7" s="88">
        <v>58</v>
      </c>
      <c r="V7" s="88">
        <v>218</v>
      </c>
      <c r="W7" s="88">
        <v>294</v>
      </c>
      <c r="X7" s="88">
        <v>426</v>
      </c>
      <c r="Y7" s="88">
        <v>177</v>
      </c>
      <c r="Z7" s="234"/>
      <c r="AA7" s="234"/>
      <c r="AB7" s="234"/>
      <c r="AC7" s="234"/>
      <c r="AD7" s="234"/>
      <c r="AE7" s="234"/>
      <c r="AF7" s="234"/>
      <c r="AG7" s="234"/>
      <c r="AH7" s="234"/>
      <c r="AI7" s="234"/>
    </row>
    <row r="8" spans="1:35" s="265" customFormat="1" ht="15.75">
      <c r="A8" s="266">
        <v>1.3</v>
      </c>
      <c r="B8" s="58" t="s">
        <v>5</v>
      </c>
      <c r="C8" s="135">
        <f>SUM(D8:Y8)</f>
        <v>2031</v>
      </c>
      <c r="D8" s="88">
        <v>51</v>
      </c>
      <c r="E8" s="88">
        <v>141</v>
      </c>
      <c r="F8" s="88">
        <v>72</v>
      </c>
      <c r="G8" s="88">
        <v>215</v>
      </c>
      <c r="H8" s="88">
        <v>66</v>
      </c>
      <c r="I8" s="88">
        <v>7</v>
      </c>
      <c r="J8" s="88">
        <v>86</v>
      </c>
      <c r="K8" s="88">
        <v>38</v>
      </c>
      <c r="L8" s="88">
        <v>81</v>
      </c>
      <c r="M8" s="88">
        <v>77</v>
      </c>
      <c r="N8" s="88">
        <v>0</v>
      </c>
      <c r="O8" s="88">
        <v>71</v>
      </c>
      <c r="P8" s="88">
        <v>73</v>
      </c>
      <c r="Q8" s="88">
        <v>82</v>
      </c>
      <c r="R8" s="88">
        <v>71</v>
      </c>
      <c r="S8" s="88">
        <v>206</v>
      </c>
      <c r="T8" s="88">
        <v>141</v>
      </c>
      <c r="U8" s="88">
        <v>74</v>
      </c>
      <c r="V8" s="88">
        <v>101</v>
      </c>
      <c r="W8" s="88">
        <v>179</v>
      </c>
      <c r="X8" s="88">
        <v>199</v>
      </c>
      <c r="Y8" s="88">
        <v>0</v>
      </c>
      <c r="Z8" s="234"/>
      <c r="AA8" s="234"/>
      <c r="AB8" s="234"/>
      <c r="AC8" s="234"/>
      <c r="AD8" s="234"/>
      <c r="AE8" s="234"/>
      <c r="AF8" s="234"/>
      <c r="AG8" s="234"/>
      <c r="AH8" s="234"/>
      <c r="AI8" s="234"/>
    </row>
    <row r="9" spans="1:35" s="265" customFormat="1" ht="15.75">
      <c r="A9" s="266">
        <v>1.4</v>
      </c>
      <c r="B9" s="58" t="s">
        <v>6</v>
      </c>
      <c r="C9" s="135">
        <f>SUM(D9:Y9)</f>
        <v>1496</v>
      </c>
      <c r="D9" s="88">
        <v>60</v>
      </c>
      <c r="E9" s="88">
        <v>197</v>
      </c>
      <c r="F9" s="88">
        <v>61</v>
      </c>
      <c r="G9" s="88">
        <v>202</v>
      </c>
      <c r="H9" s="88">
        <v>63</v>
      </c>
      <c r="I9" s="88">
        <v>0</v>
      </c>
      <c r="J9" s="88">
        <v>57</v>
      </c>
      <c r="K9" s="88">
        <v>27</v>
      </c>
      <c r="L9" s="88">
        <v>117</v>
      </c>
      <c r="M9" s="88">
        <v>41</v>
      </c>
      <c r="N9" s="88">
        <v>0</v>
      </c>
      <c r="O9" s="88">
        <v>71</v>
      </c>
      <c r="P9" s="88">
        <v>50</v>
      </c>
      <c r="Q9" s="88">
        <v>76</v>
      </c>
      <c r="R9" s="88">
        <v>59</v>
      </c>
      <c r="S9" s="88">
        <v>146</v>
      </c>
      <c r="T9" s="88">
        <v>59</v>
      </c>
      <c r="U9" s="88">
        <v>21</v>
      </c>
      <c r="V9" s="88">
        <v>44</v>
      </c>
      <c r="W9" s="88">
        <v>145</v>
      </c>
      <c r="X9" s="88">
        <v>0</v>
      </c>
      <c r="Y9" s="88">
        <v>0</v>
      </c>
      <c r="Z9" s="234"/>
      <c r="AA9" s="234"/>
      <c r="AB9" s="234"/>
      <c r="AC9" s="234"/>
      <c r="AD9" s="234"/>
      <c r="AE9" s="234"/>
      <c r="AF9" s="234"/>
      <c r="AG9" s="234"/>
      <c r="AH9" s="234"/>
      <c r="AI9" s="234"/>
    </row>
    <row r="10" spans="1:35" s="265" customFormat="1" ht="16.5" thickBot="1">
      <c r="A10" s="266">
        <v>1.5</v>
      </c>
      <c r="B10" s="58" t="s">
        <v>7</v>
      </c>
      <c r="C10" s="135">
        <f>SUM(D10:Y10)</f>
        <v>1940</v>
      </c>
      <c r="D10" s="88">
        <v>29</v>
      </c>
      <c r="E10" s="88">
        <v>267</v>
      </c>
      <c r="F10" s="88">
        <v>148</v>
      </c>
      <c r="G10" s="88">
        <v>0</v>
      </c>
      <c r="H10" s="88">
        <v>268</v>
      </c>
      <c r="I10" s="88">
        <v>0</v>
      </c>
      <c r="J10" s="88">
        <v>145</v>
      </c>
      <c r="K10" s="88">
        <v>74</v>
      </c>
      <c r="L10" s="88">
        <v>119</v>
      </c>
      <c r="M10" s="88">
        <v>0</v>
      </c>
      <c r="N10" s="88">
        <v>0</v>
      </c>
      <c r="O10" s="88">
        <v>81</v>
      </c>
      <c r="P10" s="88">
        <v>160</v>
      </c>
      <c r="Q10" s="88">
        <v>125</v>
      </c>
      <c r="R10" s="88">
        <v>259</v>
      </c>
      <c r="S10" s="88">
        <v>135</v>
      </c>
      <c r="T10" s="88">
        <v>95</v>
      </c>
      <c r="U10" s="88">
        <v>0</v>
      </c>
      <c r="V10" s="88">
        <v>0</v>
      </c>
      <c r="W10" s="88">
        <v>35</v>
      </c>
      <c r="X10" s="88">
        <v>0</v>
      </c>
      <c r="Y10" s="88">
        <v>0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</row>
    <row r="11" spans="1:25" ht="17.25" thickBot="1">
      <c r="A11" s="16">
        <v>2</v>
      </c>
      <c r="B11" s="34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 t="s">
        <v>136</v>
      </c>
      <c r="R11" s="20"/>
      <c r="S11" s="20"/>
      <c r="T11" s="20"/>
      <c r="U11" s="20"/>
      <c r="V11" s="20"/>
      <c r="W11" s="20"/>
      <c r="X11" s="20"/>
      <c r="Y11" s="20"/>
    </row>
    <row r="12" spans="1:35" s="265" customFormat="1" ht="16.5">
      <c r="A12" s="264">
        <v>2.1</v>
      </c>
      <c r="B12" s="216" t="s">
        <v>10</v>
      </c>
      <c r="C12" s="268">
        <f>SUM(D12:Y12)</f>
        <v>8497</v>
      </c>
      <c r="D12" s="99">
        <f>D6</f>
        <v>197</v>
      </c>
      <c r="E12" s="99">
        <f aca="true" t="shared" si="2" ref="E12:X12">E6</f>
        <v>812</v>
      </c>
      <c r="F12" s="99">
        <f t="shared" si="2"/>
        <v>352</v>
      </c>
      <c r="G12" s="99">
        <f t="shared" si="2"/>
        <v>787</v>
      </c>
      <c r="H12" s="99">
        <f t="shared" si="2"/>
        <v>460</v>
      </c>
      <c r="I12" s="99">
        <f t="shared" si="2"/>
        <v>15</v>
      </c>
      <c r="J12" s="99">
        <f t="shared" si="2"/>
        <v>347</v>
      </c>
      <c r="K12" s="99">
        <f t="shared" si="2"/>
        <v>197</v>
      </c>
      <c r="L12" s="99">
        <f t="shared" si="2"/>
        <v>414</v>
      </c>
      <c r="M12" s="99">
        <f t="shared" si="2"/>
        <v>201</v>
      </c>
      <c r="N12" s="99">
        <f t="shared" si="2"/>
        <v>2</v>
      </c>
      <c r="O12" s="99">
        <f t="shared" si="2"/>
        <v>298</v>
      </c>
      <c r="P12" s="99">
        <f t="shared" si="2"/>
        <v>361</v>
      </c>
      <c r="Q12" s="99">
        <f t="shared" si="2"/>
        <v>424</v>
      </c>
      <c r="R12" s="99">
        <f t="shared" si="2"/>
        <v>504</v>
      </c>
      <c r="S12" s="99">
        <f t="shared" si="2"/>
        <v>718</v>
      </c>
      <c r="T12" s="99">
        <f t="shared" si="2"/>
        <v>437</v>
      </c>
      <c r="U12" s="99">
        <f t="shared" si="2"/>
        <v>153</v>
      </c>
      <c r="V12" s="99">
        <f t="shared" si="2"/>
        <v>363</v>
      </c>
      <c r="W12" s="99">
        <f t="shared" si="2"/>
        <v>653</v>
      </c>
      <c r="X12" s="99">
        <f t="shared" si="2"/>
        <v>625</v>
      </c>
      <c r="Y12" s="99">
        <f>Y6</f>
        <v>177</v>
      </c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</row>
    <row r="13" spans="1:35" s="265" customFormat="1" ht="16.5">
      <c r="A13" s="266">
        <v>2.2</v>
      </c>
      <c r="B13" s="58" t="s">
        <v>12</v>
      </c>
      <c r="C13" s="268">
        <f>SUM(D13:Y13)</f>
        <v>100229354</v>
      </c>
      <c r="D13" s="350">
        <v>3039711</v>
      </c>
      <c r="E13" s="350">
        <v>9188178</v>
      </c>
      <c r="F13" s="350">
        <v>3731208</v>
      </c>
      <c r="G13" s="350">
        <v>9702801</v>
      </c>
      <c r="H13" s="350">
        <v>5089883</v>
      </c>
      <c r="I13" s="350">
        <v>65893</v>
      </c>
      <c r="J13" s="350">
        <v>4437135</v>
      </c>
      <c r="K13" s="350">
        <v>1883459</v>
      </c>
      <c r="L13" s="350">
        <v>5725919</v>
      </c>
      <c r="M13" s="350">
        <v>2126883</v>
      </c>
      <c r="N13" s="350">
        <v>5927</v>
      </c>
      <c r="O13" s="350">
        <v>3843386</v>
      </c>
      <c r="P13" s="350">
        <v>4823875</v>
      </c>
      <c r="Q13" s="350">
        <v>4859718</v>
      </c>
      <c r="R13" s="350">
        <v>8035690</v>
      </c>
      <c r="S13" s="350">
        <v>7539930</v>
      </c>
      <c r="T13" s="350">
        <v>4297486</v>
      </c>
      <c r="U13" s="350">
        <v>1828908</v>
      </c>
      <c r="V13" s="350">
        <v>4376568</v>
      </c>
      <c r="W13" s="350">
        <v>6898781</v>
      </c>
      <c r="X13" s="350">
        <v>5484356</v>
      </c>
      <c r="Y13" s="350">
        <v>3243659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</row>
    <row r="14" spans="1:35" s="265" customFormat="1" ht="15.75">
      <c r="A14" s="266">
        <v>2.3</v>
      </c>
      <c r="B14" s="58" t="s">
        <v>13</v>
      </c>
      <c r="C14" s="135">
        <f>C13/C12</f>
        <v>11795.851947746263</v>
      </c>
      <c r="D14" s="135">
        <f aca="true" t="shared" si="3" ref="D14:Y14">D13/D12</f>
        <v>15430.005076142132</v>
      </c>
      <c r="E14" s="135">
        <f t="shared" si="3"/>
        <v>11315.490147783252</v>
      </c>
      <c r="F14" s="135">
        <f t="shared" si="3"/>
        <v>10600.022727272728</v>
      </c>
      <c r="G14" s="135">
        <f t="shared" si="3"/>
        <v>12328.84498094028</v>
      </c>
      <c r="H14" s="135">
        <f t="shared" si="3"/>
        <v>11064.963043478261</v>
      </c>
      <c r="I14" s="135">
        <f t="shared" si="3"/>
        <v>4392.866666666667</v>
      </c>
      <c r="J14" s="135">
        <f t="shared" si="3"/>
        <v>12787.132564841499</v>
      </c>
      <c r="K14" s="135">
        <f t="shared" si="3"/>
        <v>9560.705583756346</v>
      </c>
      <c r="L14" s="135">
        <f t="shared" si="3"/>
        <v>13830.722222222223</v>
      </c>
      <c r="M14" s="135">
        <f t="shared" si="3"/>
        <v>10581.507462686568</v>
      </c>
      <c r="N14" s="135">
        <f t="shared" si="3"/>
        <v>2963.5</v>
      </c>
      <c r="O14" s="135">
        <f t="shared" si="3"/>
        <v>12897.26845637584</v>
      </c>
      <c r="P14" s="135">
        <f t="shared" si="3"/>
        <v>13362.534626038781</v>
      </c>
      <c r="Q14" s="135">
        <f t="shared" si="3"/>
        <v>11461.599056603774</v>
      </c>
      <c r="R14" s="135">
        <f t="shared" si="3"/>
        <v>15943.829365079366</v>
      </c>
      <c r="S14" s="135">
        <f t="shared" si="3"/>
        <v>10501.295264623956</v>
      </c>
      <c r="T14" s="135">
        <f t="shared" si="3"/>
        <v>9834.064073226544</v>
      </c>
      <c r="U14" s="135">
        <f t="shared" si="3"/>
        <v>11953.64705882353</v>
      </c>
      <c r="V14" s="135">
        <f t="shared" si="3"/>
        <v>12056.661157024793</v>
      </c>
      <c r="W14" s="135">
        <f t="shared" si="3"/>
        <v>10564.748851454824</v>
      </c>
      <c r="X14" s="135">
        <f t="shared" si="3"/>
        <v>8774.9696</v>
      </c>
      <c r="Y14" s="135">
        <f t="shared" si="3"/>
        <v>18325.75706214689</v>
      </c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</row>
    <row r="15" spans="1:35" s="265" customFormat="1" ht="15.75">
      <c r="A15" s="266">
        <v>2.4</v>
      </c>
      <c r="B15" s="58" t="s">
        <v>25</v>
      </c>
      <c r="C15" s="58">
        <f>SUM(D15:Y15)</f>
        <v>17</v>
      </c>
      <c r="D15" s="56">
        <v>0</v>
      </c>
      <c r="E15" s="88">
        <v>1</v>
      </c>
      <c r="F15" s="88">
        <v>0</v>
      </c>
      <c r="G15" s="55">
        <v>1</v>
      </c>
      <c r="H15" s="55">
        <v>1</v>
      </c>
      <c r="I15" s="56">
        <v>0</v>
      </c>
      <c r="J15" s="55">
        <v>1</v>
      </c>
      <c r="K15" s="55">
        <v>1</v>
      </c>
      <c r="L15" s="342">
        <v>1</v>
      </c>
      <c r="M15" s="57">
        <v>1</v>
      </c>
      <c r="N15" s="57">
        <v>0</v>
      </c>
      <c r="O15" s="55">
        <v>0</v>
      </c>
      <c r="P15" s="55">
        <v>1</v>
      </c>
      <c r="Q15" s="55">
        <v>1</v>
      </c>
      <c r="R15" s="55">
        <v>1</v>
      </c>
      <c r="S15" s="56">
        <v>1</v>
      </c>
      <c r="T15" s="56">
        <v>1</v>
      </c>
      <c r="U15" s="56">
        <v>1</v>
      </c>
      <c r="V15" s="56">
        <v>1</v>
      </c>
      <c r="W15" s="56">
        <v>1</v>
      </c>
      <c r="X15" s="56">
        <v>1</v>
      </c>
      <c r="Y15" s="267">
        <v>1</v>
      </c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</row>
    <row r="16" spans="1:35" s="265" customFormat="1" ht="15.75">
      <c r="A16" s="266">
        <v>2.5</v>
      </c>
      <c r="B16" s="58" t="s">
        <v>26</v>
      </c>
      <c r="C16" s="135">
        <f>C12/C15</f>
        <v>499.8235294117647</v>
      </c>
      <c r="D16" s="267" t="e">
        <f aca="true" t="shared" si="4" ref="D16:V16">D12/D15</f>
        <v>#DIV/0!</v>
      </c>
      <c r="E16" s="267">
        <f t="shared" si="4"/>
        <v>812</v>
      </c>
      <c r="F16" s="267" t="e">
        <f t="shared" si="4"/>
        <v>#DIV/0!</v>
      </c>
      <c r="G16" s="267">
        <f t="shared" si="4"/>
        <v>787</v>
      </c>
      <c r="H16" s="267">
        <f t="shared" si="4"/>
        <v>460</v>
      </c>
      <c r="I16" s="267" t="e">
        <f>I12/I15</f>
        <v>#DIV/0!</v>
      </c>
      <c r="J16" s="267">
        <f t="shared" si="4"/>
        <v>347</v>
      </c>
      <c r="K16" s="267">
        <f t="shared" si="4"/>
        <v>197</v>
      </c>
      <c r="L16" s="267">
        <f t="shared" si="4"/>
        <v>414</v>
      </c>
      <c r="M16" s="267">
        <f>M12/M15</f>
        <v>201</v>
      </c>
      <c r="N16" s="267" t="e">
        <f t="shared" si="4"/>
        <v>#DIV/0!</v>
      </c>
      <c r="O16" s="267" t="e">
        <f t="shared" si="4"/>
        <v>#DIV/0!</v>
      </c>
      <c r="P16" s="267">
        <f t="shared" si="4"/>
        <v>361</v>
      </c>
      <c r="Q16" s="267">
        <f t="shared" si="4"/>
        <v>424</v>
      </c>
      <c r="R16" s="267">
        <f t="shared" si="4"/>
        <v>504</v>
      </c>
      <c r="S16" s="267">
        <f t="shared" si="4"/>
        <v>718</v>
      </c>
      <c r="T16" s="267">
        <f t="shared" si="4"/>
        <v>437</v>
      </c>
      <c r="U16" s="267">
        <f t="shared" si="4"/>
        <v>153</v>
      </c>
      <c r="V16" s="267">
        <f t="shared" si="4"/>
        <v>363</v>
      </c>
      <c r="W16" s="267">
        <f>W12/W15</f>
        <v>653</v>
      </c>
      <c r="X16" s="267">
        <f>X12/X15</f>
        <v>625</v>
      </c>
      <c r="Y16" s="267">
        <f>Y12/Y15</f>
        <v>177</v>
      </c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</row>
    <row r="17" spans="1:35" s="265" customFormat="1" ht="16.5" thickBot="1">
      <c r="A17" s="266">
        <v>2.6</v>
      </c>
      <c r="B17" s="227" t="s">
        <v>27</v>
      </c>
      <c r="C17" s="135">
        <f aca="true" t="shared" si="5" ref="C17:V17">C13/C15</f>
        <v>5895844.352941177</v>
      </c>
      <c r="D17" s="267" t="e">
        <f t="shared" si="5"/>
        <v>#DIV/0!</v>
      </c>
      <c r="E17" s="267">
        <f t="shared" si="5"/>
        <v>9188178</v>
      </c>
      <c r="F17" s="267" t="e">
        <f t="shared" si="5"/>
        <v>#DIV/0!</v>
      </c>
      <c r="G17" s="267">
        <f t="shared" si="5"/>
        <v>9702801</v>
      </c>
      <c r="H17" s="267">
        <f t="shared" si="5"/>
        <v>5089883</v>
      </c>
      <c r="I17" s="267" t="e">
        <f>I13/I15</f>
        <v>#DIV/0!</v>
      </c>
      <c r="J17" s="267">
        <f t="shared" si="5"/>
        <v>4437135</v>
      </c>
      <c r="K17" s="267">
        <f t="shared" si="5"/>
        <v>1883459</v>
      </c>
      <c r="L17" s="267">
        <f t="shared" si="5"/>
        <v>5725919</v>
      </c>
      <c r="M17" s="267">
        <f>M13/M15</f>
        <v>2126883</v>
      </c>
      <c r="N17" s="267" t="e">
        <f t="shared" si="5"/>
        <v>#DIV/0!</v>
      </c>
      <c r="O17" s="267" t="e">
        <f t="shared" si="5"/>
        <v>#DIV/0!</v>
      </c>
      <c r="P17" s="267">
        <f t="shared" si="5"/>
        <v>4823875</v>
      </c>
      <c r="Q17" s="267">
        <f t="shared" si="5"/>
        <v>4859718</v>
      </c>
      <c r="R17" s="267">
        <f t="shared" si="5"/>
        <v>8035690</v>
      </c>
      <c r="S17" s="267">
        <f t="shared" si="5"/>
        <v>7539930</v>
      </c>
      <c r="T17" s="267">
        <f t="shared" si="5"/>
        <v>4297486</v>
      </c>
      <c r="U17" s="267">
        <f t="shared" si="5"/>
        <v>1828908</v>
      </c>
      <c r="V17" s="267">
        <f t="shared" si="5"/>
        <v>4376568</v>
      </c>
      <c r="W17" s="267">
        <f>W13/W15</f>
        <v>6898781</v>
      </c>
      <c r="X17" s="267">
        <f>X13/X15</f>
        <v>5484356</v>
      </c>
      <c r="Y17" s="267">
        <f>Y13/Y15</f>
        <v>3243659</v>
      </c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</row>
    <row r="18" spans="1:25" ht="17.25" thickBot="1">
      <c r="A18" s="16">
        <v>3</v>
      </c>
      <c r="B18" s="34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35" s="265" customFormat="1" ht="16.5">
      <c r="A19" s="266">
        <v>3.1</v>
      </c>
      <c r="B19" s="116" t="s">
        <v>18</v>
      </c>
      <c r="C19" s="384">
        <f>SUM(D19:Y19)</f>
        <v>540</v>
      </c>
      <c r="D19" s="350">
        <v>18</v>
      </c>
      <c r="E19" s="350">
        <v>6</v>
      </c>
      <c r="F19" s="350">
        <v>28</v>
      </c>
      <c r="G19" s="350">
        <v>67</v>
      </c>
      <c r="H19" s="350">
        <v>10</v>
      </c>
      <c r="I19" s="350">
        <v>0</v>
      </c>
      <c r="J19" s="350">
        <v>18</v>
      </c>
      <c r="K19" s="350">
        <v>5</v>
      </c>
      <c r="L19" s="350">
        <v>45</v>
      </c>
      <c r="M19" s="350">
        <v>10</v>
      </c>
      <c r="N19" s="350">
        <v>0</v>
      </c>
      <c r="O19" s="350">
        <v>5</v>
      </c>
      <c r="P19" s="350">
        <v>26</v>
      </c>
      <c r="Q19" s="350">
        <v>25</v>
      </c>
      <c r="R19" s="350">
        <v>22</v>
      </c>
      <c r="S19" s="350">
        <v>37</v>
      </c>
      <c r="T19" s="350">
        <v>35</v>
      </c>
      <c r="U19" s="350">
        <v>19</v>
      </c>
      <c r="V19" s="350">
        <v>52</v>
      </c>
      <c r="W19" s="350">
        <v>64</v>
      </c>
      <c r="X19" s="350">
        <v>23</v>
      </c>
      <c r="Y19" s="350">
        <v>25</v>
      </c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</row>
    <row r="20" spans="1:35" s="265" customFormat="1" ht="16.5">
      <c r="A20" s="266">
        <v>3.2</v>
      </c>
      <c r="B20" s="58" t="s">
        <v>19</v>
      </c>
      <c r="C20" s="269">
        <f>SUM(D20:Y20)</f>
        <v>12657000</v>
      </c>
      <c r="D20" s="350">
        <v>485000</v>
      </c>
      <c r="E20" s="350">
        <v>115000</v>
      </c>
      <c r="F20" s="350">
        <v>705000</v>
      </c>
      <c r="G20" s="350">
        <v>1455000</v>
      </c>
      <c r="H20" s="350">
        <v>290000</v>
      </c>
      <c r="I20" s="350">
        <v>0</v>
      </c>
      <c r="J20" s="350">
        <v>475000</v>
      </c>
      <c r="K20" s="350">
        <v>115000</v>
      </c>
      <c r="L20" s="350">
        <v>1150000</v>
      </c>
      <c r="M20" s="350">
        <v>210000</v>
      </c>
      <c r="N20" s="350">
        <v>0</v>
      </c>
      <c r="O20" s="350">
        <v>120000</v>
      </c>
      <c r="P20" s="350">
        <v>710000</v>
      </c>
      <c r="Q20" s="350">
        <v>642000</v>
      </c>
      <c r="R20" s="350">
        <v>610000</v>
      </c>
      <c r="S20" s="350">
        <v>765000</v>
      </c>
      <c r="T20" s="350">
        <v>737000</v>
      </c>
      <c r="U20" s="350">
        <v>411000</v>
      </c>
      <c r="V20" s="350">
        <v>1302000</v>
      </c>
      <c r="W20" s="350">
        <v>1400000</v>
      </c>
      <c r="X20" s="350">
        <v>460000</v>
      </c>
      <c r="Y20" s="350">
        <v>500000</v>
      </c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</row>
    <row r="21" spans="1:35" s="265" customFormat="1" ht="15.75">
      <c r="A21" s="266">
        <v>3.3</v>
      </c>
      <c r="B21" s="58" t="s">
        <v>20</v>
      </c>
      <c r="C21" s="58">
        <f>SUM(D21:Y21)</f>
        <v>12840450</v>
      </c>
      <c r="D21" s="58">
        <v>288758</v>
      </c>
      <c r="E21" s="58">
        <v>1305042</v>
      </c>
      <c r="F21" s="58">
        <v>503668</v>
      </c>
      <c r="G21" s="58">
        <v>932010</v>
      </c>
      <c r="H21" s="58">
        <v>789908</v>
      </c>
      <c r="I21" s="58">
        <v>67527</v>
      </c>
      <c r="J21" s="58">
        <v>584225</v>
      </c>
      <c r="K21" s="58">
        <v>298246</v>
      </c>
      <c r="L21" s="58">
        <v>648868</v>
      </c>
      <c r="M21" s="58">
        <v>468755</v>
      </c>
      <c r="N21" s="58">
        <v>9812</v>
      </c>
      <c r="O21" s="58">
        <v>497084</v>
      </c>
      <c r="P21" s="58">
        <v>643083</v>
      </c>
      <c r="Q21" s="58">
        <v>870674</v>
      </c>
      <c r="R21" s="58">
        <v>1028326</v>
      </c>
      <c r="S21" s="58">
        <v>1083309</v>
      </c>
      <c r="T21" s="58">
        <v>515714</v>
      </c>
      <c r="U21" s="58">
        <v>214626</v>
      </c>
      <c r="V21" s="58">
        <v>476426</v>
      </c>
      <c r="W21" s="58">
        <v>756826</v>
      </c>
      <c r="X21" s="58">
        <v>715784</v>
      </c>
      <c r="Y21" s="58">
        <v>141779</v>
      </c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</row>
    <row r="22" spans="1:35" s="265" customFormat="1" ht="15.75">
      <c r="A22" s="266">
        <v>3.4</v>
      </c>
      <c r="B22" s="58" t="s">
        <v>21</v>
      </c>
      <c r="C22" s="58">
        <f>SUM(D22:Y22)</f>
        <v>12455677</v>
      </c>
      <c r="D22" s="184">
        <v>253342</v>
      </c>
      <c r="E22" s="184">
        <v>1305042</v>
      </c>
      <c r="F22" s="184">
        <v>503668</v>
      </c>
      <c r="G22" s="184">
        <v>882266</v>
      </c>
      <c r="H22" s="184">
        <v>789908</v>
      </c>
      <c r="I22" s="184">
        <v>1634</v>
      </c>
      <c r="J22" s="184">
        <v>521297</v>
      </c>
      <c r="K22" s="184">
        <v>285304</v>
      </c>
      <c r="L22" s="184">
        <v>642017</v>
      </c>
      <c r="M22" s="184">
        <v>398834</v>
      </c>
      <c r="N22" s="184">
        <v>3885</v>
      </c>
      <c r="O22" s="184">
        <v>472517</v>
      </c>
      <c r="P22" s="184">
        <v>643083</v>
      </c>
      <c r="Q22" s="184">
        <v>839454</v>
      </c>
      <c r="R22" s="184">
        <v>1028326</v>
      </c>
      <c r="S22" s="184">
        <v>1075746</v>
      </c>
      <c r="T22" s="184">
        <v>515714</v>
      </c>
      <c r="U22" s="184">
        <v>206899</v>
      </c>
      <c r="V22" s="184">
        <v>472352</v>
      </c>
      <c r="W22" s="184">
        <v>756826</v>
      </c>
      <c r="X22" s="184">
        <v>715784</v>
      </c>
      <c r="Y22" s="184">
        <v>141779</v>
      </c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</row>
    <row r="23" spans="1:35" s="265" customFormat="1" ht="16.5" thickBot="1">
      <c r="A23" s="266">
        <v>3.5</v>
      </c>
      <c r="B23" s="270" t="s">
        <v>142</v>
      </c>
      <c r="C23" s="135">
        <f>SUM(D23:Y23)</f>
        <v>1862606</v>
      </c>
      <c r="D23" s="184">
        <v>46410</v>
      </c>
      <c r="E23" s="184">
        <v>186053</v>
      </c>
      <c r="F23" s="184">
        <v>71919</v>
      </c>
      <c r="G23" s="184">
        <v>142675</v>
      </c>
      <c r="H23" s="184">
        <v>102997</v>
      </c>
      <c r="I23" s="184">
        <v>0</v>
      </c>
      <c r="J23" s="184">
        <v>83745</v>
      </c>
      <c r="K23" s="184">
        <v>46711</v>
      </c>
      <c r="L23" s="184">
        <v>87554</v>
      </c>
      <c r="M23" s="184">
        <v>46780</v>
      </c>
      <c r="N23" s="184">
        <v>122</v>
      </c>
      <c r="O23" s="184">
        <v>73597</v>
      </c>
      <c r="P23" s="184">
        <v>86183</v>
      </c>
      <c r="Q23" s="184">
        <v>113653</v>
      </c>
      <c r="R23" s="184">
        <v>168414</v>
      </c>
      <c r="S23" s="184">
        <v>161105</v>
      </c>
      <c r="T23" s="184">
        <v>73455</v>
      </c>
      <c r="U23" s="184">
        <v>33362</v>
      </c>
      <c r="V23" s="184">
        <v>80596</v>
      </c>
      <c r="W23" s="184">
        <v>109621</v>
      </c>
      <c r="X23" s="184">
        <v>105383</v>
      </c>
      <c r="Y23" s="184">
        <v>42271</v>
      </c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</row>
    <row r="24" spans="1:25" ht="17.25" thickBot="1">
      <c r="A24" s="16">
        <v>4</v>
      </c>
      <c r="B24" s="271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35" s="265" customFormat="1" ht="16.5">
      <c r="A25" s="266">
        <v>4.1</v>
      </c>
      <c r="B25" s="116" t="s">
        <v>28</v>
      </c>
      <c r="C25" s="272">
        <f>(C48-C43-C44)/C13</f>
        <v>0.003758100645844729</v>
      </c>
      <c r="D25" s="278">
        <f>(D48-D43-D44)/D13</f>
        <v>0.011651107621744304</v>
      </c>
      <c r="E25" s="278">
        <f aca="true" t="shared" si="6" ref="E25:X25">(E48-E43-E44)/E13</f>
        <v>0</v>
      </c>
      <c r="F25" s="278">
        <f t="shared" si="6"/>
        <v>0</v>
      </c>
      <c r="G25" s="278">
        <f t="shared" si="6"/>
        <v>0.005253225331530555</v>
      </c>
      <c r="H25" s="278">
        <f t="shared" si="6"/>
        <v>0</v>
      </c>
      <c r="I25" s="278">
        <f t="shared" si="6"/>
        <v>1</v>
      </c>
      <c r="J25" s="278">
        <f t="shared" si="6"/>
        <v>0.013862097952845698</v>
      </c>
      <c r="K25" s="278">
        <f t="shared" si="6"/>
        <v>0.0068713999083600975</v>
      </c>
      <c r="L25" s="278">
        <f t="shared" si="6"/>
        <v>0.0009212494972422767</v>
      </c>
      <c r="M25" s="278">
        <f t="shared" si="6"/>
        <v>0.03811070002440191</v>
      </c>
      <c r="N25" s="278">
        <f t="shared" si="6"/>
        <v>1</v>
      </c>
      <c r="O25" s="278">
        <f t="shared" si="6"/>
        <v>0.006665997118166117</v>
      </c>
      <c r="P25" s="278">
        <f t="shared" si="6"/>
        <v>0</v>
      </c>
      <c r="Q25" s="278">
        <f t="shared" si="6"/>
        <v>0.0043224730323858295</v>
      </c>
      <c r="R25" s="278">
        <f t="shared" si="6"/>
        <v>0</v>
      </c>
      <c r="S25" s="278">
        <f t="shared" si="6"/>
        <v>0.0014664592376852305</v>
      </c>
      <c r="T25" s="278">
        <f t="shared" si="6"/>
        <v>0</v>
      </c>
      <c r="U25" s="278">
        <f t="shared" si="6"/>
        <v>0</v>
      </c>
      <c r="V25" s="278">
        <f t="shared" si="6"/>
        <v>0</v>
      </c>
      <c r="W25" s="278">
        <f t="shared" si="6"/>
        <v>0</v>
      </c>
      <c r="X25" s="278">
        <f t="shared" si="6"/>
        <v>0</v>
      </c>
      <c r="Y25" s="278">
        <v>0</v>
      </c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</row>
    <row r="26" spans="1:35" s="265" customFormat="1" ht="17.25" thickBot="1">
      <c r="A26" s="266">
        <v>4.2</v>
      </c>
      <c r="B26" s="183" t="s">
        <v>22</v>
      </c>
      <c r="C26" s="272">
        <f>(C13-C48)/C13</f>
        <v>0.9949104131709758</v>
      </c>
      <c r="D26" s="229">
        <f aca="true" t="shared" si="7" ref="D26:X26">(D22/D21)*100</f>
        <v>87.7350584226238</v>
      </c>
      <c r="E26" s="229">
        <f t="shared" si="7"/>
        <v>100</v>
      </c>
      <c r="F26" s="229">
        <f t="shared" si="7"/>
        <v>100</v>
      </c>
      <c r="G26" s="229">
        <f t="shared" si="7"/>
        <v>94.66271821117799</v>
      </c>
      <c r="H26" s="229">
        <f t="shared" si="7"/>
        <v>100</v>
      </c>
      <c r="I26" s="229">
        <f t="shared" si="7"/>
        <v>2.4197728316080975</v>
      </c>
      <c r="J26" s="229">
        <f t="shared" si="7"/>
        <v>89.2288073944114</v>
      </c>
      <c r="K26" s="229">
        <f t="shared" si="7"/>
        <v>95.66062914506817</v>
      </c>
      <c r="L26" s="229">
        <f t="shared" si="7"/>
        <v>98.94416121614874</v>
      </c>
      <c r="M26" s="229">
        <f t="shared" si="7"/>
        <v>85.08367910742285</v>
      </c>
      <c r="N26" s="229">
        <f t="shared" si="7"/>
        <v>39.59437423562984</v>
      </c>
      <c r="O26" s="229">
        <f t="shared" si="7"/>
        <v>95.05777695520274</v>
      </c>
      <c r="P26" s="229">
        <f t="shared" si="7"/>
        <v>100</v>
      </c>
      <c r="Q26" s="229">
        <f t="shared" si="7"/>
        <v>96.41427216156679</v>
      </c>
      <c r="R26" s="229">
        <f t="shared" si="7"/>
        <v>100</v>
      </c>
      <c r="S26" s="229">
        <f t="shared" si="7"/>
        <v>99.30186124180635</v>
      </c>
      <c r="T26" s="229">
        <f t="shared" si="7"/>
        <v>100</v>
      </c>
      <c r="U26" s="229">
        <f t="shared" si="7"/>
        <v>96.39978380997643</v>
      </c>
      <c r="V26" s="229">
        <f t="shared" si="7"/>
        <v>99.14488294089743</v>
      </c>
      <c r="W26" s="229">
        <f t="shared" si="7"/>
        <v>100</v>
      </c>
      <c r="X26" s="229">
        <f t="shared" si="7"/>
        <v>100</v>
      </c>
      <c r="Y26" s="229">
        <v>100</v>
      </c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</row>
    <row r="27" spans="1:25" ht="17.25" thickBot="1">
      <c r="A27" s="16">
        <v>5</v>
      </c>
      <c r="B27" s="94" t="s">
        <v>38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ht="17.25" thickBot="1">
      <c r="A28" s="273" t="s">
        <v>40</v>
      </c>
      <c r="B28" s="287" t="s">
        <v>35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35" s="265" customFormat="1" ht="15.75">
      <c r="A29" s="274" t="s">
        <v>49</v>
      </c>
      <c r="B29" s="120" t="s">
        <v>14</v>
      </c>
      <c r="C29" s="135">
        <f>SUM(D29:Y29)</f>
        <v>16</v>
      </c>
      <c r="D29" s="267">
        <v>0</v>
      </c>
      <c r="E29" s="267">
        <v>0</v>
      </c>
      <c r="F29" s="267">
        <v>0</v>
      </c>
      <c r="G29" s="267">
        <v>2</v>
      </c>
      <c r="H29" s="267">
        <v>0</v>
      </c>
      <c r="I29" s="267">
        <v>0</v>
      </c>
      <c r="J29" s="267">
        <v>1</v>
      </c>
      <c r="K29" s="267">
        <v>0</v>
      </c>
      <c r="L29" s="267">
        <v>1</v>
      </c>
      <c r="M29" s="267">
        <v>0</v>
      </c>
      <c r="N29" s="267">
        <v>0</v>
      </c>
      <c r="O29" s="267">
        <v>1</v>
      </c>
      <c r="P29" s="267">
        <v>0</v>
      </c>
      <c r="Q29" s="267">
        <v>3</v>
      </c>
      <c r="R29" s="267">
        <v>0</v>
      </c>
      <c r="S29" s="267">
        <v>0</v>
      </c>
      <c r="T29" s="267">
        <v>0</v>
      </c>
      <c r="U29" s="267">
        <v>5</v>
      </c>
      <c r="V29" s="267">
        <v>3</v>
      </c>
      <c r="W29" s="267">
        <v>0</v>
      </c>
      <c r="X29" s="267">
        <v>0</v>
      </c>
      <c r="Y29" s="267">
        <v>0</v>
      </c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</row>
    <row r="30" spans="1:35" s="265" customFormat="1" ht="15.75">
      <c r="A30" s="274" t="s">
        <v>50</v>
      </c>
      <c r="B30" s="54" t="s">
        <v>15</v>
      </c>
      <c r="C30" s="135">
        <f>SUM(D30:Y30)</f>
        <v>6</v>
      </c>
      <c r="D30" s="267">
        <v>0</v>
      </c>
      <c r="E30" s="267">
        <v>0</v>
      </c>
      <c r="F30" s="267">
        <v>0</v>
      </c>
      <c r="G30" s="267">
        <v>4</v>
      </c>
      <c r="H30" s="267">
        <v>0</v>
      </c>
      <c r="I30" s="267">
        <v>0</v>
      </c>
      <c r="J30" s="267">
        <v>0</v>
      </c>
      <c r="K30" s="267">
        <v>0</v>
      </c>
      <c r="L30" s="267">
        <v>0</v>
      </c>
      <c r="M30" s="267">
        <v>0</v>
      </c>
      <c r="N30" s="267">
        <v>0</v>
      </c>
      <c r="O30" s="267">
        <v>0</v>
      </c>
      <c r="P30" s="267">
        <v>0</v>
      </c>
      <c r="Q30" s="267">
        <v>2</v>
      </c>
      <c r="R30" s="267">
        <v>0</v>
      </c>
      <c r="S30" s="267">
        <v>0</v>
      </c>
      <c r="T30" s="267">
        <v>0</v>
      </c>
      <c r="U30" s="267">
        <v>0</v>
      </c>
      <c r="V30" s="267">
        <v>0</v>
      </c>
      <c r="W30" s="267">
        <v>0</v>
      </c>
      <c r="X30" s="267">
        <v>0</v>
      </c>
      <c r="Y30" s="267">
        <v>0</v>
      </c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</row>
    <row r="31" spans="1:35" s="265" customFormat="1" ht="15.75">
      <c r="A31" s="274" t="s">
        <v>51</v>
      </c>
      <c r="B31" s="54" t="s">
        <v>16</v>
      </c>
      <c r="C31" s="135">
        <f>SUM(D31:Y31)</f>
        <v>3</v>
      </c>
      <c r="D31" s="267">
        <v>1</v>
      </c>
      <c r="E31" s="267">
        <v>0</v>
      </c>
      <c r="F31" s="267">
        <v>0</v>
      </c>
      <c r="G31" s="267">
        <v>1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7">
        <v>0</v>
      </c>
      <c r="N31" s="267">
        <v>1</v>
      </c>
      <c r="O31" s="267">
        <v>0</v>
      </c>
      <c r="P31" s="267">
        <v>0</v>
      </c>
      <c r="Q31" s="267">
        <v>0</v>
      </c>
      <c r="R31" s="267">
        <v>0</v>
      </c>
      <c r="S31" s="267">
        <v>0</v>
      </c>
      <c r="T31" s="267">
        <v>0</v>
      </c>
      <c r="U31" s="267">
        <v>0</v>
      </c>
      <c r="V31" s="267">
        <v>0</v>
      </c>
      <c r="W31" s="267">
        <v>0</v>
      </c>
      <c r="X31" s="267">
        <v>0</v>
      </c>
      <c r="Y31" s="267">
        <v>0</v>
      </c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</row>
    <row r="32" spans="1:35" s="265" customFormat="1" ht="15.75">
      <c r="A32" s="274" t="s">
        <v>52</v>
      </c>
      <c r="B32" s="118" t="s">
        <v>140</v>
      </c>
      <c r="C32" s="135">
        <f>SUM(D32:Y32)</f>
        <v>16</v>
      </c>
      <c r="D32" s="267">
        <v>0</v>
      </c>
      <c r="E32" s="267">
        <v>0</v>
      </c>
      <c r="F32" s="267">
        <v>0</v>
      </c>
      <c r="G32" s="267">
        <v>6</v>
      </c>
      <c r="H32" s="267">
        <v>0</v>
      </c>
      <c r="I32" s="267">
        <v>0</v>
      </c>
      <c r="J32" s="267">
        <v>1</v>
      </c>
      <c r="K32" s="267">
        <v>0</v>
      </c>
      <c r="L32" s="267">
        <v>1</v>
      </c>
      <c r="M32" s="267">
        <v>3</v>
      </c>
      <c r="N32" s="267">
        <v>1</v>
      </c>
      <c r="O32" s="267">
        <v>3</v>
      </c>
      <c r="P32" s="267">
        <v>0</v>
      </c>
      <c r="Q32" s="267">
        <v>0</v>
      </c>
      <c r="R32" s="267">
        <v>0</v>
      </c>
      <c r="S32" s="267">
        <v>1</v>
      </c>
      <c r="T32" s="267">
        <v>0</v>
      </c>
      <c r="U32" s="267">
        <v>0</v>
      </c>
      <c r="V32" s="267">
        <v>0</v>
      </c>
      <c r="W32" s="267">
        <v>0</v>
      </c>
      <c r="X32" s="267">
        <v>0</v>
      </c>
      <c r="Y32" s="267">
        <v>0</v>
      </c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</row>
    <row r="33" spans="1:35" s="265" customFormat="1" ht="15.75">
      <c r="A33" s="274" t="s">
        <v>53</v>
      </c>
      <c r="B33" s="118" t="s">
        <v>141</v>
      </c>
      <c r="C33" s="135">
        <f>SUM(D33:Y33)</f>
        <v>46</v>
      </c>
      <c r="D33" s="267">
        <v>13</v>
      </c>
      <c r="E33" s="267">
        <v>0</v>
      </c>
      <c r="F33" s="267">
        <v>0</v>
      </c>
      <c r="G33" s="267">
        <v>0</v>
      </c>
      <c r="H33" s="267">
        <v>0</v>
      </c>
      <c r="I33" s="267">
        <v>15</v>
      </c>
      <c r="J33" s="267">
        <v>7</v>
      </c>
      <c r="K33" s="267">
        <v>3</v>
      </c>
      <c r="L33" s="267">
        <v>0</v>
      </c>
      <c r="M33" s="267">
        <v>5</v>
      </c>
      <c r="N33" s="267">
        <v>0</v>
      </c>
      <c r="O33" s="267">
        <v>2</v>
      </c>
      <c r="P33" s="267">
        <v>0</v>
      </c>
      <c r="Q33" s="267">
        <v>1</v>
      </c>
      <c r="R33" s="267">
        <v>0</v>
      </c>
      <c r="S33" s="267">
        <v>0</v>
      </c>
      <c r="T33" s="267">
        <v>0</v>
      </c>
      <c r="U33" s="267">
        <v>0</v>
      </c>
      <c r="V33" s="267">
        <v>0</v>
      </c>
      <c r="W33" s="267">
        <v>0</v>
      </c>
      <c r="X33" s="267">
        <v>0</v>
      </c>
      <c r="Y33" s="267">
        <v>0</v>
      </c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</row>
    <row r="34" spans="1:35" s="265" customFormat="1" ht="17.25" thickBot="1">
      <c r="A34" s="274" t="s">
        <v>69</v>
      </c>
      <c r="B34" s="119" t="s">
        <v>3</v>
      </c>
      <c r="C34" s="275">
        <f>SUM(C29:C33)</f>
        <v>87</v>
      </c>
      <c r="D34" s="55">
        <f>SUM(D29:D33)</f>
        <v>14</v>
      </c>
      <c r="E34" s="55">
        <f>SUM(E29:E33)</f>
        <v>0</v>
      </c>
      <c r="F34" s="55">
        <f>SUM(F29:F33)</f>
        <v>0</v>
      </c>
      <c r="G34" s="55">
        <f aca="true" t="shared" si="8" ref="G34:V34">SUM(G29:G33)</f>
        <v>13</v>
      </c>
      <c r="H34" s="55">
        <f t="shared" si="8"/>
        <v>0</v>
      </c>
      <c r="I34" s="55">
        <f>SUM(I29:I33)</f>
        <v>15</v>
      </c>
      <c r="J34" s="55">
        <f t="shared" si="8"/>
        <v>9</v>
      </c>
      <c r="K34" s="55">
        <f t="shared" si="8"/>
        <v>3</v>
      </c>
      <c r="L34" s="55">
        <f t="shared" si="8"/>
        <v>2</v>
      </c>
      <c r="M34" s="55">
        <f>SUM(M29:M33)</f>
        <v>8</v>
      </c>
      <c r="N34" s="55">
        <f>SUM(N29:N33)</f>
        <v>2</v>
      </c>
      <c r="O34" s="55">
        <f t="shared" si="8"/>
        <v>6</v>
      </c>
      <c r="P34" s="55">
        <f t="shared" si="8"/>
        <v>0</v>
      </c>
      <c r="Q34" s="55">
        <f t="shared" si="8"/>
        <v>6</v>
      </c>
      <c r="R34" s="55">
        <f t="shared" si="8"/>
        <v>0</v>
      </c>
      <c r="S34" s="55">
        <f t="shared" si="8"/>
        <v>1</v>
      </c>
      <c r="T34" s="55">
        <f t="shared" si="8"/>
        <v>0</v>
      </c>
      <c r="U34" s="55">
        <f>SUM(U29:U33)</f>
        <v>5</v>
      </c>
      <c r="V34" s="55">
        <f t="shared" si="8"/>
        <v>3</v>
      </c>
      <c r="W34" s="55">
        <f>SUM(W29:W33)</f>
        <v>0</v>
      </c>
      <c r="X34" s="55">
        <f>SUM(X29:X33)</f>
        <v>0</v>
      </c>
      <c r="Y34" s="55">
        <f>SUM(Y29:Y33)</f>
        <v>0</v>
      </c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</row>
    <row r="35" spans="1:25" ht="17.25" thickBot="1">
      <c r="A35" s="273" t="s">
        <v>41</v>
      </c>
      <c r="B35" s="39" t="s">
        <v>11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35" s="265" customFormat="1" ht="15.75">
      <c r="A36" s="274" t="s">
        <v>54</v>
      </c>
      <c r="B36" s="54" t="s">
        <v>14</v>
      </c>
      <c r="C36" s="58">
        <f>SUM(D36:Y36)</f>
        <v>24231</v>
      </c>
      <c r="D36" s="55">
        <v>0</v>
      </c>
      <c r="E36" s="55">
        <v>0</v>
      </c>
      <c r="F36" s="55">
        <v>0</v>
      </c>
      <c r="G36" s="55">
        <v>2643</v>
      </c>
      <c r="H36" s="55">
        <v>0</v>
      </c>
      <c r="I36" s="55">
        <v>0</v>
      </c>
      <c r="J36" s="55">
        <v>1420</v>
      </c>
      <c r="K36" s="55">
        <v>0</v>
      </c>
      <c r="L36" s="55">
        <v>1576</v>
      </c>
      <c r="M36" s="55">
        <v>0</v>
      </c>
      <c r="N36" s="55">
        <v>0</v>
      </c>
      <c r="O36" s="55">
        <v>1377</v>
      </c>
      <c r="P36" s="55">
        <v>0</v>
      </c>
      <c r="Q36" s="55">
        <v>5414</v>
      </c>
      <c r="R36" s="55">
        <v>0</v>
      </c>
      <c r="S36" s="55">
        <v>0</v>
      </c>
      <c r="T36" s="55">
        <v>0</v>
      </c>
      <c r="U36" s="55">
        <v>7727</v>
      </c>
      <c r="V36" s="55">
        <v>4074</v>
      </c>
      <c r="W36" s="55">
        <v>0</v>
      </c>
      <c r="X36" s="55">
        <v>0</v>
      </c>
      <c r="Y36" s="55">
        <v>0</v>
      </c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</row>
    <row r="37" spans="1:35" s="265" customFormat="1" ht="15.75">
      <c r="A37" s="274" t="s">
        <v>55</v>
      </c>
      <c r="B37" s="54" t="s">
        <v>15</v>
      </c>
      <c r="C37" s="58">
        <f>SUM(D37:Y37)</f>
        <v>10629</v>
      </c>
      <c r="D37" s="55">
        <v>0</v>
      </c>
      <c r="E37" s="55">
        <v>0</v>
      </c>
      <c r="F37" s="55">
        <v>0</v>
      </c>
      <c r="G37" s="55">
        <v>5829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4800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</row>
    <row r="38" spans="1:35" s="265" customFormat="1" ht="15.75">
      <c r="A38" s="274" t="s">
        <v>56</v>
      </c>
      <c r="B38" s="54" t="s">
        <v>16</v>
      </c>
      <c r="C38" s="58">
        <f>SUM(D38:Y38)</f>
        <v>6107</v>
      </c>
      <c r="D38" s="55">
        <v>1185</v>
      </c>
      <c r="E38" s="55">
        <v>0</v>
      </c>
      <c r="F38" s="55">
        <v>0</v>
      </c>
      <c r="G38" s="55">
        <v>2880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2042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</row>
    <row r="39" spans="1:35" s="265" customFormat="1" ht="15.75">
      <c r="A39" s="274" t="s">
        <v>57</v>
      </c>
      <c r="B39" s="118" t="s">
        <v>140</v>
      </c>
      <c r="C39" s="58">
        <f>SUM(D39:Y39)</f>
        <v>99696</v>
      </c>
      <c r="D39" s="55">
        <v>0</v>
      </c>
      <c r="E39" s="55">
        <v>0</v>
      </c>
      <c r="F39" s="55">
        <v>0</v>
      </c>
      <c r="G39" s="55">
        <v>38392</v>
      </c>
      <c r="H39" s="55">
        <v>0</v>
      </c>
      <c r="I39" s="55">
        <v>0</v>
      </c>
      <c r="J39" s="55">
        <v>7718</v>
      </c>
      <c r="K39" s="55">
        <v>0</v>
      </c>
      <c r="L39" s="55">
        <v>5275</v>
      </c>
      <c r="M39" s="55">
        <v>20344</v>
      </c>
      <c r="N39" s="55">
        <v>3885</v>
      </c>
      <c r="O39" s="55">
        <v>16519</v>
      </c>
      <c r="P39" s="55">
        <v>0</v>
      </c>
      <c r="Q39" s="55">
        <v>0</v>
      </c>
      <c r="R39" s="55">
        <v>0</v>
      </c>
      <c r="S39" s="55">
        <v>7563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</row>
    <row r="40" spans="1:35" s="265" customFormat="1" ht="15.75">
      <c r="A40" s="274" t="s">
        <v>58</v>
      </c>
      <c r="B40" s="118" t="s">
        <v>141</v>
      </c>
      <c r="C40" s="58">
        <f>SUM(D40:Y40)</f>
        <v>244110</v>
      </c>
      <c r="D40" s="55">
        <v>34231</v>
      </c>
      <c r="E40" s="55">
        <v>0</v>
      </c>
      <c r="F40" s="55">
        <v>0</v>
      </c>
      <c r="G40" s="55">
        <v>0</v>
      </c>
      <c r="H40" s="55">
        <v>0</v>
      </c>
      <c r="I40" s="55">
        <v>65893</v>
      </c>
      <c r="J40" s="55">
        <v>53790</v>
      </c>
      <c r="K40" s="55">
        <v>12942</v>
      </c>
      <c r="L40" s="55">
        <v>0</v>
      </c>
      <c r="M40" s="55">
        <v>49577</v>
      </c>
      <c r="N40" s="55">
        <v>0</v>
      </c>
      <c r="O40" s="55">
        <v>6671</v>
      </c>
      <c r="P40" s="55">
        <v>0</v>
      </c>
      <c r="Q40" s="55">
        <v>21006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</row>
    <row r="41" spans="1:35" s="265" customFormat="1" ht="17.25" thickBot="1">
      <c r="A41" s="274" t="s">
        <v>70</v>
      </c>
      <c r="B41" s="119" t="s">
        <v>3</v>
      </c>
      <c r="C41" s="275">
        <f>SUM(C36:C40)</f>
        <v>384773</v>
      </c>
      <c r="D41" s="55">
        <f>SUM(D36:D40)</f>
        <v>35416</v>
      </c>
      <c r="E41" s="55">
        <f>SUM(E36:E40)</f>
        <v>0</v>
      </c>
      <c r="F41" s="55">
        <f>SUM(F36:F40)</f>
        <v>0</v>
      </c>
      <c r="G41" s="55">
        <f aca="true" t="shared" si="9" ref="G41:V41">SUM(G36:G40)</f>
        <v>49744</v>
      </c>
      <c r="H41" s="55">
        <f>SUM(H36:H40)</f>
        <v>0</v>
      </c>
      <c r="I41" s="55">
        <f>SUM(I36:I40)</f>
        <v>65893</v>
      </c>
      <c r="J41" s="55">
        <f t="shared" si="9"/>
        <v>62928</v>
      </c>
      <c r="K41" s="55">
        <f t="shared" si="9"/>
        <v>12942</v>
      </c>
      <c r="L41" s="55">
        <f t="shared" si="9"/>
        <v>6851</v>
      </c>
      <c r="M41" s="55">
        <f>SUM(M36:M40)</f>
        <v>69921</v>
      </c>
      <c r="N41" s="55">
        <f>SUM(N36:N40)</f>
        <v>5927</v>
      </c>
      <c r="O41" s="55">
        <f t="shared" si="9"/>
        <v>24567</v>
      </c>
      <c r="P41" s="55">
        <f t="shared" si="9"/>
        <v>0</v>
      </c>
      <c r="Q41" s="55">
        <f t="shared" si="9"/>
        <v>31220</v>
      </c>
      <c r="R41" s="55">
        <f t="shared" si="9"/>
        <v>0</v>
      </c>
      <c r="S41" s="55">
        <f t="shared" si="9"/>
        <v>7563</v>
      </c>
      <c r="T41" s="55">
        <f t="shared" si="9"/>
        <v>0</v>
      </c>
      <c r="U41" s="55">
        <f>SUM(U36:U40)</f>
        <v>7727</v>
      </c>
      <c r="V41" s="55">
        <f t="shared" si="9"/>
        <v>4074</v>
      </c>
      <c r="W41" s="55">
        <f>SUM(W36:W40)</f>
        <v>0</v>
      </c>
      <c r="X41" s="55">
        <f>SUM(X36:X40)</f>
        <v>0</v>
      </c>
      <c r="Y41" s="55">
        <f>SUM(Y36:Y40)</f>
        <v>0</v>
      </c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</row>
    <row r="42" spans="1:25" ht="17.25" thickBot="1">
      <c r="A42" s="273" t="s">
        <v>42</v>
      </c>
      <c r="B42" s="39" t="s">
        <v>29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35" s="265" customFormat="1" ht="15.75">
      <c r="A43" s="274" t="s">
        <v>59</v>
      </c>
      <c r="B43" s="54" t="s">
        <v>14</v>
      </c>
      <c r="C43" s="58">
        <f>SUM(D43:Y43)</f>
        <v>108464</v>
      </c>
      <c r="D43" s="55">
        <v>0</v>
      </c>
      <c r="E43" s="55">
        <v>0</v>
      </c>
      <c r="F43" s="55">
        <v>0</v>
      </c>
      <c r="G43" s="55">
        <v>10756</v>
      </c>
      <c r="H43" s="55">
        <v>0</v>
      </c>
      <c r="I43" s="55">
        <v>0</v>
      </c>
      <c r="J43" s="55">
        <v>8646</v>
      </c>
      <c r="K43" s="55">
        <v>0</v>
      </c>
      <c r="L43" s="55">
        <v>15574</v>
      </c>
      <c r="M43" s="55">
        <v>0</v>
      </c>
      <c r="N43" s="55">
        <v>0</v>
      </c>
      <c r="O43" s="55">
        <v>2835</v>
      </c>
      <c r="P43" s="55">
        <v>0</v>
      </c>
      <c r="Q43" s="55">
        <v>25207</v>
      </c>
      <c r="R43" s="55">
        <v>0</v>
      </c>
      <c r="S43" s="55">
        <v>0</v>
      </c>
      <c r="T43" s="55">
        <v>0</v>
      </c>
      <c r="U43" s="55">
        <v>41372</v>
      </c>
      <c r="V43" s="55">
        <v>4074</v>
      </c>
      <c r="W43" s="55">
        <v>0</v>
      </c>
      <c r="X43" s="55">
        <v>0</v>
      </c>
      <c r="Y43" s="55">
        <v>0</v>
      </c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</row>
    <row r="44" spans="1:35" s="265" customFormat="1" ht="15.75">
      <c r="A44" s="274" t="s">
        <v>60</v>
      </c>
      <c r="B44" s="54" t="s">
        <v>15</v>
      </c>
      <c r="C44" s="58">
        <f>SUM(D44:Y44)</f>
        <v>24990</v>
      </c>
      <c r="D44" s="55">
        <v>0</v>
      </c>
      <c r="E44" s="55">
        <v>0</v>
      </c>
      <c r="F44" s="55">
        <v>0</v>
      </c>
      <c r="G44" s="55">
        <v>11362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13628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</row>
    <row r="45" spans="1:35" s="265" customFormat="1" ht="15.75">
      <c r="A45" s="274" t="s">
        <v>61</v>
      </c>
      <c r="B45" s="54" t="s">
        <v>16</v>
      </c>
      <c r="C45" s="58">
        <f>SUM(D45:Y45)</f>
        <v>7500</v>
      </c>
      <c r="D45" s="55">
        <v>1185</v>
      </c>
      <c r="E45" s="55">
        <v>0</v>
      </c>
      <c r="F45" s="55">
        <v>0</v>
      </c>
      <c r="G45" s="55">
        <v>4273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2042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</row>
    <row r="46" spans="1:35" s="265" customFormat="1" ht="15.75">
      <c r="A46" s="274" t="s">
        <v>62</v>
      </c>
      <c r="B46" s="118" t="s">
        <v>140</v>
      </c>
      <c r="C46" s="58">
        <f>SUM(D46:Y46)</f>
        <v>119494</v>
      </c>
      <c r="D46" s="55">
        <v>0</v>
      </c>
      <c r="E46" s="55">
        <v>0</v>
      </c>
      <c r="F46" s="55">
        <v>0</v>
      </c>
      <c r="G46" s="55">
        <v>46698</v>
      </c>
      <c r="H46" s="55">
        <v>0</v>
      </c>
      <c r="I46" s="55">
        <v>0</v>
      </c>
      <c r="J46" s="55">
        <v>7718</v>
      </c>
      <c r="K46" s="55">
        <v>0</v>
      </c>
      <c r="L46" s="55">
        <v>5275</v>
      </c>
      <c r="M46" s="55">
        <v>25912</v>
      </c>
      <c r="N46" s="55">
        <v>3885</v>
      </c>
      <c r="O46" s="55">
        <v>18949</v>
      </c>
      <c r="P46" s="55">
        <v>0</v>
      </c>
      <c r="Q46" s="55">
        <v>0</v>
      </c>
      <c r="R46" s="55">
        <v>0</v>
      </c>
      <c r="S46" s="55">
        <v>11057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</row>
    <row r="47" spans="1:35" s="265" customFormat="1" ht="15.75">
      <c r="A47" s="274" t="s">
        <v>63</v>
      </c>
      <c r="B47" s="118" t="s">
        <v>141</v>
      </c>
      <c r="C47" s="58">
        <f>SUM(D47:Y47)</f>
        <v>249678</v>
      </c>
      <c r="D47" s="55">
        <v>34231</v>
      </c>
      <c r="E47" s="55">
        <v>0</v>
      </c>
      <c r="F47" s="55">
        <v>0</v>
      </c>
      <c r="G47" s="55">
        <v>0</v>
      </c>
      <c r="H47" s="55">
        <v>0</v>
      </c>
      <c r="I47" s="55">
        <v>65893</v>
      </c>
      <c r="J47" s="55">
        <v>53790</v>
      </c>
      <c r="K47" s="55">
        <v>12942</v>
      </c>
      <c r="L47" s="55">
        <v>0</v>
      </c>
      <c r="M47" s="55">
        <v>55145</v>
      </c>
      <c r="N47" s="55">
        <v>0</v>
      </c>
      <c r="O47" s="55">
        <v>6671</v>
      </c>
      <c r="P47" s="55">
        <v>0</v>
      </c>
      <c r="Q47" s="55">
        <v>21006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</row>
    <row r="48" spans="1:35" s="265" customFormat="1" ht="17.25" thickBot="1">
      <c r="A48" s="274" t="s">
        <v>71</v>
      </c>
      <c r="B48" s="119" t="s">
        <v>3</v>
      </c>
      <c r="C48" s="275">
        <f>SUM(C43:C47)</f>
        <v>510126</v>
      </c>
      <c r="D48" s="55">
        <f>SUM(D43:D47)</f>
        <v>35416</v>
      </c>
      <c r="E48" s="55">
        <f>SUM(E43:E47)</f>
        <v>0</v>
      </c>
      <c r="F48" s="55">
        <f>SUM(F43:F47)</f>
        <v>0</v>
      </c>
      <c r="G48" s="55">
        <f aca="true" t="shared" si="10" ref="G48:V48">SUM(G43:G47)</f>
        <v>73089</v>
      </c>
      <c r="H48" s="55">
        <f t="shared" si="10"/>
        <v>0</v>
      </c>
      <c r="I48" s="55">
        <f>SUM(I43:I47)</f>
        <v>65893</v>
      </c>
      <c r="J48" s="55">
        <f t="shared" si="10"/>
        <v>70154</v>
      </c>
      <c r="K48" s="55">
        <f t="shared" si="10"/>
        <v>12942</v>
      </c>
      <c r="L48" s="55">
        <f t="shared" si="10"/>
        <v>20849</v>
      </c>
      <c r="M48" s="55">
        <f>SUM(M43:M47)</f>
        <v>81057</v>
      </c>
      <c r="N48" s="55">
        <f>SUM(N43:N47)</f>
        <v>5927</v>
      </c>
      <c r="O48" s="55">
        <f t="shared" si="10"/>
        <v>28455</v>
      </c>
      <c r="P48" s="55">
        <f t="shared" si="10"/>
        <v>0</v>
      </c>
      <c r="Q48" s="55">
        <f t="shared" si="10"/>
        <v>59841</v>
      </c>
      <c r="R48" s="55">
        <f t="shared" si="10"/>
        <v>0</v>
      </c>
      <c r="S48" s="55">
        <f t="shared" si="10"/>
        <v>11057</v>
      </c>
      <c r="T48" s="55">
        <f t="shared" si="10"/>
        <v>0</v>
      </c>
      <c r="U48" s="55">
        <f>SUM(U43:U47)</f>
        <v>41372</v>
      </c>
      <c r="V48" s="55">
        <f t="shared" si="10"/>
        <v>4074</v>
      </c>
      <c r="W48" s="55">
        <f>SUM(W43:W47)</f>
        <v>0</v>
      </c>
      <c r="X48" s="55">
        <f>SUM(X43:X47)</f>
        <v>0</v>
      </c>
      <c r="Y48" s="55">
        <f>SUM(Y43:Y47)</f>
        <v>0</v>
      </c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</row>
    <row r="49" spans="1:25" ht="17.25" thickBot="1">
      <c r="A49" s="273" t="s">
        <v>43</v>
      </c>
      <c r="B49" s="39" t="s">
        <v>30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35" s="265" customFormat="1" ht="15.75">
      <c r="A50" s="274" t="s">
        <v>64</v>
      </c>
      <c r="B50" s="54" t="s">
        <v>14</v>
      </c>
      <c r="C50" s="276">
        <f aca="true" t="shared" si="11" ref="C50:D54">C43/C$13%</f>
        <v>0.10821580272781164</v>
      </c>
      <c r="D50" s="276">
        <f t="shared" si="11"/>
        <v>0</v>
      </c>
      <c r="E50" s="276">
        <f aca="true" t="shared" si="12" ref="E50:X50">E43/E$13%</f>
        <v>0</v>
      </c>
      <c r="F50" s="276">
        <f t="shared" si="12"/>
        <v>0</v>
      </c>
      <c r="G50" s="276">
        <f t="shared" si="12"/>
        <v>0.11085458724753812</v>
      </c>
      <c r="H50" s="276">
        <f t="shared" si="12"/>
        <v>0</v>
      </c>
      <c r="I50" s="276">
        <f t="shared" si="12"/>
        <v>0</v>
      </c>
      <c r="J50" s="276">
        <f t="shared" si="12"/>
        <v>0.1948554641677569</v>
      </c>
      <c r="K50" s="276">
        <f t="shared" si="12"/>
        <v>0</v>
      </c>
      <c r="L50" s="276">
        <f t="shared" si="12"/>
        <v>0.27199127336589984</v>
      </c>
      <c r="M50" s="276">
        <f t="shared" si="12"/>
        <v>0</v>
      </c>
      <c r="N50" s="276">
        <f t="shared" si="12"/>
        <v>0</v>
      </c>
      <c r="O50" s="276">
        <f t="shared" si="12"/>
        <v>0.07376308286495294</v>
      </c>
      <c r="P50" s="276">
        <f t="shared" si="12"/>
        <v>0</v>
      </c>
      <c r="Q50" s="276">
        <f t="shared" si="12"/>
        <v>0.5186926484211636</v>
      </c>
      <c r="R50" s="276">
        <f t="shared" si="12"/>
        <v>0</v>
      </c>
      <c r="S50" s="276">
        <f t="shared" si="12"/>
        <v>0</v>
      </c>
      <c r="T50" s="276">
        <f t="shared" si="12"/>
        <v>0</v>
      </c>
      <c r="U50" s="276">
        <f t="shared" si="12"/>
        <v>2.2621148794799955</v>
      </c>
      <c r="V50" s="276">
        <f t="shared" si="12"/>
        <v>0.09308663774903074</v>
      </c>
      <c r="W50" s="276">
        <f t="shared" si="12"/>
        <v>0</v>
      </c>
      <c r="X50" s="276">
        <f t="shared" si="12"/>
        <v>0</v>
      </c>
      <c r="Y50" s="276">
        <v>0</v>
      </c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</row>
    <row r="51" spans="1:35" s="265" customFormat="1" ht="15.75">
      <c r="A51" s="274" t="s">
        <v>65</v>
      </c>
      <c r="B51" s="54" t="s">
        <v>15</v>
      </c>
      <c r="C51" s="276">
        <f t="shared" si="11"/>
        <v>0.02493281559013141</v>
      </c>
      <c r="D51" s="276">
        <f t="shared" si="11"/>
        <v>0</v>
      </c>
      <c r="E51" s="276">
        <f aca="true" t="shared" si="13" ref="E51:X51">E44/E$13%</f>
        <v>0</v>
      </c>
      <c r="F51" s="276">
        <f t="shared" si="13"/>
        <v>0</v>
      </c>
      <c r="G51" s="276">
        <f t="shared" si="13"/>
        <v>0.11710020642492823</v>
      </c>
      <c r="H51" s="276">
        <f t="shared" si="13"/>
        <v>0</v>
      </c>
      <c r="I51" s="276">
        <f t="shared" si="13"/>
        <v>0</v>
      </c>
      <c r="J51" s="276">
        <f t="shared" si="13"/>
        <v>0</v>
      </c>
      <c r="K51" s="276">
        <f t="shared" si="13"/>
        <v>0</v>
      </c>
      <c r="L51" s="276">
        <f t="shared" si="13"/>
        <v>0</v>
      </c>
      <c r="M51" s="276">
        <f t="shared" si="13"/>
        <v>0</v>
      </c>
      <c r="N51" s="276">
        <f t="shared" si="13"/>
        <v>0</v>
      </c>
      <c r="O51" s="276">
        <f t="shared" si="13"/>
        <v>0</v>
      </c>
      <c r="P51" s="276">
        <f t="shared" si="13"/>
        <v>0</v>
      </c>
      <c r="Q51" s="276">
        <f t="shared" si="13"/>
        <v>0.2804277943699614</v>
      </c>
      <c r="R51" s="276">
        <f t="shared" si="13"/>
        <v>0</v>
      </c>
      <c r="S51" s="276">
        <f t="shared" si="13"/>
        <v>0</v>
      </c>
      <c r="T51" s="276">
        <f t="shared" si="13"/>
        <v>0</v>
      </c>
      <c r="U51" s="276">
        <f t="shared" si="13"/>
        <v>0</v>
      </c>
      <c r="V51" s="276">
        <f t="shared" si="13"/>
        <v>0</v>
      </c>
      <c r="W51" s="276">
        <f t="shared" si="13"/>
        <v>0</v>
      </c>
      <c r="X51" s="276">
        <f t="shared" si="13"/>
        <v>0</v>
      </c>
      <c r="Y51" s="276">
        <v>0</v>
      </c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</row>
    <row r="52" spans="1:35" s="265" customFormat="1" ht="15.75">
      <c r="A52" s="274" t="s">
        <v>66</v>
      </c>
      <c r="B52" s="54" t="s">
        <v>16</v>
      </c>
      <c r="C52" s="276">
        <f t="shared" si="11"/>
        <v>0.007482837812164288</v>
      </c>
      <c r="D52" s="276">
        <f t="shared" si="11"/>
        <v>0.038983969199703525</v>
      </c>
      <c r="E52" s="276">
        <f aca="true" t="shared" si="14" ref="E52:X52">E45/E$13%</f>
        <v>0</v>
      </c>
      <c r="F52" s="276">
        <f t="shared" si="14"/>
        <v>0</v>
      </c>
      <c r="G52" s="276">
        <f t="shared" si="14"/>
        <v>0.04403882961219137</v>
      </c>
      <c r="H52" s="276">
        <f t="shared" si="14"/>
        <v>0</v>
      </c>
      <c r="I52" s="276">
        <f t="shared" si="14"/>
        <v>0</v>
      </c>
      <c r="J52" s="276">
        <f t="shared" si="14"/>
        <v>0</v>
      </c>
      <c r="K52" s="276">
        <f t="shared" si="14"/>
        <v>0</v>
      </c>
      <c r="L52" s="276">
        <f t="shared" si="14"/>
        <v>0</v>
      </c>
      <c r="M52" s="276">
        <f t="shared" si="14"/>
        <v>0</v>
      </c>
      <c r="N52" s="276">
        <f t="shared" si="14"/>
        <v>34.45250548338114</v>
      </c>
      <c r="O52" s="276">
        <f t="shared" si="14"/>
        <v>0</v>
      </c>
      <c r="P52" s="276">
        <f t="shared" si="14"/>
        <v>0</v>
      </c>
      <c r="Q52" s="276">
        <f t="shared" si="14"/>
        <v>0</v>
      </c>
      <c r="R52" s="276">
        <f t="shared" si="14"/>
        <v>0</v>
      </c>
      <c r="S52" s="276">
        <f t="shared" si="14"/>
        <v>0</v>
      </c>
      <c r="T52" s="276">
        <f t="shared" si="14"/>
        <v>0</v>
      </c>
      <c r="U52" s="276">
        <f t="shared" si="14"/>
        <v>0</v>
      </c>
      <c r="V52" s="276">
        <f t="shared" si="14"/>
        <v>0</v>
      </c>
      <c r="W52" s="276">
        <f t="shared" si="14"/>
        <v>0</v>
      </c>
      <c r="X52" s="276">
        <f t="shared" si="14"/>
        <v>0</v>
      </c>
      <c r="Y52" s="276">
        <v>0</v>
      </c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</row>
    <row r="53" spans="1:35" s="265" customFormat="1" ht="15.75">
      <c r="A53" s="274" t="s">
        <v>67</v>
      </c>
      <c r="B53" s="118" t="s">
        <v>140</v>
      </c>
      <c r="C53" s="276">
        <f t="shared" si="11"/>
        <v>0.1192205628702346</v>
      </c>
      <c r="D53" s="276">
        <f t="shared" si="11"/>
        <v>0</v>
      </c>
      <c r="E53" s="276">
        <f aca="true" t="shared" si="15" ref="E53:X53">E46/E$13%</f>
        <v>0</v>
      </c>
      <c r="F53" s="276">
        <f t="shared" si="15"/>
        <v>0</v>
      </c>
      <c r="G53" s="276">
        <f t="shared" si="15"/>
        <v>0.48128370354086414</v>
      </c>
      <c r="H53" s="276">
        <f t="shared" si="15"/>
        <v>0</v>
      </c>
      <c r="I53" s="276">
        <f t="shared" si="15"/>
        <v>0</v>
      </c>
      <c r="J53" s="276">
        <f t="shared" si="15"/>
        <v>0.17394106782867774</v>
      </c>
      <c r="K53" s="276">
        <f t="shared" si="15"/>
        <v>0</v>
      </c>
      <c r="L53" s="276">
        <f t="shared" si="15"/>
        <v>0.09212494972422768</v>
      </c>
      <c r="M53" s="276">
        <f t="shared" si="15"/>
        <v>1.218308670481639</v>
      </c>
      <c r="N53" s="276">
        <f t="shared" si="15"/>
        <v>65.54749451661885</v>
      </c>
      <c r="O53" s="276">
        <f t="shared" si="15"/>
        <v>0.4930288032479694</v>
      </c>
      <c r="P53" s="276">
        <f t="shared" si="15"/>
        <v>0</v>
      </c>
      <c r="Q53" s="276">
        <f t="shared" si="15"/>
        <v>0</v>
      </c>
      <c r="R53" s="276">
        <f t="shared" si="15"/>
        <v>0</v>
      </c>
      <c r="S53" s="276">
        <f t="shared" si="15"/>
        <v>0.14664592376852303</v>
      </c>
      <c r="T53" s="276">
        <f t="shared" si="15"/>
        <v>0</v>
      </c>
      <c r="U53" s="276">
        <f t="shared" si="15"/>
        <v>0</v>
      </c>
      <c r="V53" s="276">
        <f t="shared" si="15"/>
        <v>0</v>
      </c>
      <c r="W53" s="276">
        <f t="shared" si="15"/>
        <v>0</v>
      </c>
      <c r="X53" s="276">
        <f t="shared" si="15"/>
        <v>0</v>
      </c>
      <c r="Y53" s="276">
        <v>0</v>
      </c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</row>
    <row r="54" spans="1:35" s="265" customFormat="1" ht="16.5" thickBot="1">
      <c r="A54" s="274" t="s">
        <v>68</v>
      </c>
      <c r="B54" s="118" t="s">
        <v>141</v>
      </c>
      <c r="C54" s="276">
        <f t="shared" si="11"/>
        <v>0.24910666390207403</v>
      </c>
      <c r="D54" s="276">
        <f t="shared" si="11"/>
        <v>1.126126792974727</v>
      </c>
      <c r="E54" s="276">
        <f aca="true" t="shared" si="16" ref="E54:X54">E47/E$13%</f>
        <v>0</v>
      </c>
      <c r="F54" s="276">
        <f t="shared" si="16"/>
        <v>0</v>
      </c>
      <c r="G54" s="276">
        <f t="shared" si="16"/>
        <v>0</v>
      </c>
      <c r="H54" s="276">
        <f t="shared" si="16"/>
        <v>0</v>
      </c>
      <c r="I54" s="276">
        <f t="shared" si="16"/>
        <v>100.00000000000001</v>
      </c>
      <c r="J54" s="276">
        <f t="shared" si="16"/>
        <v>1.212268727455892</v>
      </c>
      <c r="K54" s="276">
        <f t="shared" si="16"/>
        <v>0.6871399908360097</v>
      </c>
      <c r="L54" s="276">
        <f t="shared" si="16"/>
        <v>0</v>
      </c>
      <c r="M54" s="276">
        <f t="shared" si="16"/>
        <v>2.592761331958551</v>
      </c>
      <c r="N54" s="276">
        <f t="shared" si="16"/>
        <v>0</v>
      </c>
      <c r="O54" s="276">
        <f t="shared" si="16"/>
        <v>0.17357090856864232</v>
      </c>
      <c r="P54" s="276">
        <f t="shared" si="16"/>
        <v>0</v>
      </c>
      <c r="Q54" s="276">
        <f t="shared" si="16"/>
        <v>0.43224730323858296</v>
      </c>
      <c r="R54" s="276">
        <f t="shared" si="16"/>
        <v>0</v>
      </c>
      <c r="S54" s="276">
        <f t="shared" si="16"/>
        <v>0</v>
      </c>
      <c r="T54" s="276">
        <f t="shared" si="16"/>
        <v>0</v>
      </c>
      <c r="U54" s="276">
        <f t="shared" si="16"/>
        <v>0</v>
      </c>
      <c r="V54" s="276">
        <f t="shared" si="16"/>
        <v>0</v>
      </c>
      <c r="W54" s="276">
        <f t="shared" si="16"/>
        <v>0</v>
      </c>
      <c r="X54" s="276">
        <f t="shared" si="16"/>
        <v>0</v>
      </c>
      <c r="Y54" s="276">
        <v>0</v>
      </c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</row>
    <row r="55" spans="1:25" ht="17.25" thickBot="1">
      <c r="A55" s="16">
        <v>6</v>
      </c>
      <c r="B55" s="39" t="s">
        <v>39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35" s="265" customFormat="1" ht="15.75">
      <c r="A56" s="284" t="s">
        <v>72</v>
      </c>
      <c r="B56" s="120" t="s">
        <v>31</v>
      </c>
      <c r="C56" s="58">
        <f>SUM(D56:Y56)</f>
        <v>1906</v>
      </c>
      <c r="D56" s="58">
        <v>66</v>
      </c>
      <c r="E56" s="58">
        <v>141</v>
      </c>
      <c r="F56" s="58">
        <v>91</v>
      </c>
      <c r="G56" s="58">
        <v>247</v>
      </c>
      <c r="H56" s="58">
        <v>72</v>
      </c>
      <c r="I56" s="58">
        <v>0</v>
      </c>
      <c r="J56" s="58">
        <v>83</v>
      </c>
      <c r="K56" s="58">
        <v>16</v>
      </c>
      <c r="L56" s="58">
        <v>119</v>
      </c>
      <c r="M56" s="58">
        <v>22</v>
      </c>
      <c r="N56" s="58">
        <v>0</v>
      </c>
      <c r="O56" s="58">
        <v>74</v>
      </c>
      <c r="P56" s="58">
        <v>80</v>
      </c>
      <c r="Q56" s="58">
        <v>65</v>
      </c>
      <c r="R56" s="58">
        <v>127</v>
      </c>
      <c r="S56" s="58">
        <v>75</v>
      </c>
      <c r="T56" s="58">
        <v>102</v>
      </c>
      <c r="U56" s="58">
        <v>35</v>
      </c>
      <c r="V56" s="58">
        <v>113</v>
      </c>
      <c r="W56" s="58">
        <v>168</v>
      </c>
      <c r="X56" s="58">
        <v>106</v>
      </c>
      <c r="Y56" s="58">
        <v>104</v>
      </c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</row>
    <row r="57" spans="1:35" s="265" customFormat="1" ht="16.5" thickBot="1">
      <c r="A57" s="284" t="s">
        <v>73</v>
      </c>
      <c r="B57" s="121" t="s">
        <v>19</v>
      </c>
      <c r="C57" s="58">
        <f>SUM(D57:Y57)</f>
        <v>42629000</v>
      </c>
      <c r="D57" s="58">
        <v>1724000</v>
      </c>
      <c r="E57" s="58">
        <v>3270000</v>
      </c>
      <c r="F57" s="58">
        <v>1960000</v>
      </c>
      <c r="G57" s="58">
        <v>5235000</v>
      </c>
      <c r="H57" s="58">
        <v>1840000</v>
      </c>
      <c r="I57" s="58">
        <v>0</v>
      </c>
      <c r="J57" s="58">
        <v>2015000</v>
      </c>
      <c r="K57" s="58">
        <v>355000</v>
      </c>
      <c r="L57" s="58">
        <v>2995000</v>
      </c>
      <c r="M57" s="58">
        <v>545000</v>
      </c>
      <c r="N57" s="58">
        <v>0</v>
      </c>
      <c r="O57" s="58">
        <v>1762000</v>
      </c>
      <c r="P57" s="58">
        <v>2020000</v>
      </c>
      <c r="Q57" s="58">
        <v>1553000</v>
      </c>
      <c r="R57" s="58">
        <v>3330000</v>
      </c>
      <c r="S57" s="58">
        <v>1550000</v>
      </c>
      <c r="T57" s="58">
        <v>2084000</v>
      </c>
      <c r="U57" s="58">
        <v>831000</v>
      </c>
      <c r="V57" s="58">
        <v>2537000</v>
      </c>
      <c r="W57" s="58">
        <v>3180000</v>
      </c>
      <c r="X57" s="58">
        <v>1766000</v>
      </c>
      <c r="Y57" s="58">
        <v>2077000</v>
      </c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</row>
    <row r="58" spans="1:25" ht="17.25" thickBot="1">
      <c r="A58" s="16">
        <v>7</v>
      </c>
      <c r="B58" s="76" t="s">
        <v>44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35" s="265" customFormat="1" ht="15.75">
      <c r="A59" s="53">
        <v>7.1</v>
      </c>
      <c r="B59" s="120" t="s">
        <v>47</v>
      </c>
      <c r="C59" s="277">
        <f aca="true" t="shared" si="17" ref="C59:C67">SUM(D59:Y59)</f>
        <v>48751018</v>
      </c>
      <c r="D59" s="58">
        <v>922067</v>
      </c>
      <c r="E59" s="58">
        <v>8642988</v>
      </c>
      <c r="F59" s="58">
        <v>3426928</v>
      </c>
      <c r="G59" s="58">
        <v>9199521</v>
      </c>
      <c r="H59" s="58">
        <v>407060</v>
      </c>
      <c r="I59" s="58">
        <v>61046</v>
      </c>
      <c r="J59" s="58">
        <v>805939</v>
      </c>
      <c r="K59" s="58">
        <v>512911</v>
      </c>
      <c r="L59" s="58">
        <v>784777</v>
      </c>
      <c r="M59" s="58">
        <v>506129</v>
      </c>
      <c r="N59" s="58">
        <v>5927</v>
      </c>
      <c r="O59" s="58">
        <v>280626</v>
      </c>
      <c r="P59" s="58">
        <v>503672</v>
      </c>
      <c r="Q59" s="58">
        <v>690944</v>
      </c>
      <c r="R59" s="58">
        <v>760422</v>
      </c>
      <c r="S59" s="58">
        <v>3831715</v>
      </c>
      <c r="T59" s="58">
        <v>1083491</v>
      </c>
      <c r="U59" s="58">
        <v>669097</v>
      </c>
      <c r="V59" s="58">
        <v>3535612</v>
      </c>
      <c r="W59" s="58">
        <v>4761131</v>
      </c>
      <c r="X59" s="58">
        <v>4193111</v>
      </c>
      <c r="Y59" s="58">
        <v>3165904</v>
      </c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</row>
    <row r="60" spans="1:35" s="265" customFormat="1" ht="15.75">
      <c r="A60" s="53">
        <v>7.2</v>
      </c>
      <c r="B60" s="54" t="s">
        <v>48</v>
      </c>
      <c r="C60" s="277">
        <f t="shared" si="17"/>
        <v>51478336</v>
      </c>
      <c r="D60" s="58">
        <v>2117644</v>
      </c>
      <c r="E60" s="58">
        <v>545190</v>
      </c>
      <c r="F60" s="58">
        <v>304280</v>
      </c>
      <c r="G60" s="58">
        <v>503280</v>
      </c>
      <c r="H60" s="58">
        <v>4682823</v>
      </c>
      <c r="I60" s="58">
        <v>4847</v>
      </c>
      <c r="J60" s="58">
        <v>3631196</v>
      </c>
      <c r="K60" s="58">
        <v>1370548</v>
      </c>
      <c r="L60" s="58">
        <v>4941142</v>
      </c>
      <c r="M60" s="58">
        <v>1620754</v>
      </c>
      <c r="N60" s="58">
        <v>0</v>
      </c>
      <c r="O60" s="58">
        <v>3562760</v>
      </c>
      <c r="P60" s="58">
        <v>4320203</v>
      </c>
      <c r="Q60" s="58">
        <v>4168774</v>
      </c>
      <c r="R60" s="58">
        <v>7275268</v>
      </c>
      <c r="S60" s="58">
        <v>3708215</v>
      </c>
      <c r="T60" s="58">
        <v>3213995</v>
      </c>
      <c r="U60" s="58">
        <v>1159811</v>
      </c>
      <c r="V60" s="58">
        <v>840956</v>
      </c>
      <c r="W60" s="58">
        <v>2137650</v>
      </c>
      <c r="X60" s="58">
        <v>1291245</v>
      </c>
      <c r="Y60" s="58">
        <v>77755</v>
      </c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</row>
    <row r="61" spans="1:35" s="265" customFormat="1" ht="15.75">
      <c r="A61" s="53">
        <v>7.3</v>
      </c>
      <c r="B61" s="100" t="s">
        <v>45</v>
      </c>
      <c r="C61" s="277">
        <f t="shared" si="17"/>
        <v>4437</v>
      </c>
      <c r="D61" s="58">
        <v>58</v>
      </c>
      <c r="E61" s="58">
        <v>775</v>
      </c>
      <c r="F61" s="58">
        <v>335</v>
      </c>
      <c r="G61" s="58">
        <v>754</v>
      </c>
      <c r="H61" s="58">
        <v>48</v>
      </c>
      <c r="I61" s="58">
        <v>13</v>
      </c>
      <c r="J61" s="58">
        <v>79</v>
      </c>
      <c r="K61" s="58">
        <v>60</v>
      </c>
      <c r="L61" s="58">
        <v>69</v>
      </c>
      <c r="M61" s="58">
        <v>56</v>
      </c>
      <c r="N61" s="58">
        <v>2</v>
      </c>
      <c r="O61" s="58">
        <v>30</v>
      </c>
      <c r="P61" s="58">
        <v>50</v>
      </c>
      <c r="Q61" s="58">
        <v>82</v>
      </c>
      <c r="R61" s="58">
        <v>64</v>
      </c>
      <c r="S61" s="58">
        <v>385</v>
      </c>
      <c r="T61" s="58">
        <v>147</v>
      </c>
      <c r="U61" s="58">
        <v>55</v>
      </c>
      <c r="V61" s="58">
        <v>298</v>
      </c>
      <c r="W61" s="58">
        <v>416</v>
      </c>
      <c r="X61" s="58">
        <v>489</v>
      </c>
      <c r="Y61" s="58">
        <v>172</v>
      </c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</row>
    <row r="62" spans="1:35" s="265" customFormat="1" ht="15.75">
      <c r="A62" s="53">
        <v>7.4</v>
      </c>
      <c r="B62" s="100" t="s">
        <v>46</v>
      </c>
      <c r="C62" s="277">
        <f t="shared" si="17"/>
        <v>4060</v>
      </c>
      <c r="D62" s="58">
        <v>139</v>
      </c>
      <c r="E62" s="58">
        <v>37</v>
      </c>
      <c r="F62" s="58">
        <v>17</v>
      </c>
      <c r="G62" s="58">
        <v>33</v>
      </c>
      <c r="H62" s="58">
        <v>412</v>
      </c>
      <c r="I62" s="58">
        <v>2</v>
      </c>
      <c r="J62" s="58">
        <v>268</v>
      </c>
      <c r="K62" s="58">
        <v>137</v>
      </c>
      <c r="L62" s="58">
        <v>345</v>
      </c>
      <c r="M62" s="58">
        <v>145</v>
      </c>
      <c r="N62" s="58">
        <v>0</v>
      </c>
      <c r="O62" s="58">
        <v>268</v>
      </c>
      <c r="P62" s="58">
        <v>311</v>
      </c>
      <c r="Q62" s="58">
        <v>342</v>
      </c>
      <c r="R62" s="58">
        <v>440</v>
      </c>
      <c r="S62" s="58">
        <v>333</v>
      </c>
      <c r="T62" s="58">
        <v>290</v>
      </c>
      <c r="U62" s="58">
        <v>98</v>
      </c>
      <c r="V62" s="58">
        <v>65</v>
      </c>
      <c r="W62" s="58">
        <v>237</v>
      </c>
      <c r="X62" s="58">
        <v>136</v>
      </c>
      <c r="Y62" s="58">
        <v>5</v>
      </c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</row>
    <row r="63" spans="1:35" s="265" customFormat="1" ht="15.75">
      <c r="A63" s="53">
        <v>7.5</v>
      </c>
      <c r="B63" s="100" t="s">
        <v>128</v>
      </c>
      <c r="C63" s="277">
        <f t="shared" si="17"/>
        <v>8497</v>
      </c>
      <c r="D63" s="58">
        <v>197</v>
      </c>
      <c r="E63" s="58">
        <v>812</v>
      </c>
      <c r="F63" s="58">
        <v>352</v>
      </c>
      <c r="G63" s="58">
        <v>787</v>
      </c>
      <c r="H63" s="58">
        <v>460</v>
      </c>
      <c r="I63" s="58">
        <v>15</v>
      </c>
      <c r="J63" s="58">
        <v>347</v>
      </c>
      <c r="K63" s="58">
        <v>197</v>
      </c>
      <c r="L63" s="58">
        <v>414</v>
      </c>
      <c r="M63" s="58">
        <v>201</v>
      </c>
      <c r="N63" s="58">
        <v>2</v>
      </c>
      <c r="O63" s="58">
        <v>298</v>
      </c>
      <c r="P63" s="58">
        <v>361</v>
      </c>
      <c r="Q63" s="58">
        <v>424</v>
      </c>
      <c r="R63" s="58">
        <v>504</v>
      </c>
      <c r="S63" s="58">
        <v>718</v>
      </c>
      <c r="T63" s="58">
        <v>437</v>
      </c>
      <c r="U63" s="58">
        <v>153</v>
      </c>
      <c r="V63" s="58">
        <v>363</v>
      </c>
      <c r="W63" s="58">
        <v>653</v>
      </c>
      <c r="X63" s="58">
        <v>625</v>
      </c>
      <c r="Y63" s="58">
        <v>177</v>
      </c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</row>
    <row r="64" spans="1:35" s="265" customFormat="1" ht="15.75">
      <c r="A64" s="53">
        <v>7.7</v>
      </c>
      <c r="B64" s="100" t="s">
        <v>129</v>
      </c>
      <c r="C64" s="277">
        <f t="shared" si="17"/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</row>
    <row r="65" spans="1:35" s="265" customFormat="1" ht="15.75">
      <c r="A65" s="53">
        <v>7.8</v>
      </c>
      <c r="B65" s="100" t="s">
        <v>130</v>
      </c>
      <c r="C65" s="277">
        <f t="shared" si="17"/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</row>
    <row r="66" spans="1:35" s="232" customFormat="1" ht="15.75">
      <c r="A66" s="203">
        <v>7.9</v>
      </c>
      <c r="B66" s="321" t="s">
        <v>147</v>
      </c>
      <c r="C66" s="277">
        <f t="shared" si="17"/>
        <v>0</v>
      </c>
      <c r="D66" s="277">
        <v>0</v>
      </c>
      <c r="E66" s="277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77">
        <v>0</v>
      </c>
      <c r="N66" s="277">
        <v>0</v>
      </c>
      <c r="O66" s="277">
        <v>0</v>
      </c>
      <c r="P66" s="277">
        <v>0</v>
      </c>
      <c r="Q66" s="277">
        <v>0</v>
      </c>
      <c r="R66" s="277">
        <v>0</v>
      </c>
      <c r="S66" s="277">
        <v>0</v>
      </c>
      <c r="T66" s="277">
        <v>0</v>
      </c>
      <c r="U66" s="277">
        <v>0</v>
      </c>
      <c r="V66" s="277">
        <v>0</v>
      </c>
      <c r="W66" s="277">
        <v>0</v>
      </c>
      <c r="X66" s="277">
        <v>0</v>
      </c>
      <c r="Y66" s="277">
        <v>0</v>
      </c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</row>
    <row r="67" spans="1:35" s="265" customFormat="1" ht="15.75">
      <c r="A67" s="53">
        <v>7.9</v>
      </c>
      <c r="B67" s="100" t="s">
        <v>126</v>
      </c>
      <c r="C67" s="277">
        <f t="shared" si="17"/>
        <v>100229354</v>
      </c>
      <c r="D67" s="277">
        <v>3039711</v>
      </c>
      <c r="E67" s="277">
        <v>9188178</v>
      </c>
      <c r="F67" s="277">
        <v>3731208</v>
      </c>
      <c r="G67" s="277">
        <v>9702801</v>
      </c>
      <c r="H67" s="277">
        <v>5089883</v>
      </c>
      <c r="I67" s="277">
        <v>65893</v>
      </c>
      <c r="J67" s="277">
        <v>4437135</v>
      </c>
      <c r="K67" s="277">
        <v>1883459</v>
      </c>
      <c r="L67" s="277">
        <v>5725919</v>
      </c>
      <c r="M67" s="277">
        <v>2126883</v>
      </c>
      <c r="N67" s="277">
        <v>5927</v>
      </c>
      <c r="O67" s="277">
        <v>3843386</v>
      </c>
      <c r="P67" s="277">
        <v>4823875</v>
      </c>
      <c r="Q67" s="277">
        <v>4859718</v>
      </c>
      <c r="R67" s="277">
        <v>8035690</v>
      </c>
      <c r="S67" s="277">
        <v>7539930</v>
      </c>
      <c r="T67" s="277">
        <v>4297486</v>
      </c>
      <c r="U67" s="277">
        <v>1828908</v>
      </c>
      <c r="V67" s="277">
        <v>4376568</v>
      </c>
      <c r="W67" s="277">
        <v>6898781</v>
      </c>
      <c r="X67" s="277">
        <v>5484356</v>
      </c>
      <c r="Y67" s="277">
        <v>3243659</v>
      </c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</row>
    <row r="68" spans="1:35" s="265" customFormat="1" ht="15.75">
      <c r="A68" s="53">
        <v>7.11</v>
      </c>
      <c r="B68" s="100" t="s">
        <v>127</v>
      </c>
      <c r="C68" s="285">
        <v>0</v>
      </c>
      <c r="D68" s="277">
        <v>0</v>
      </c>
      <c r="E68" s="277">
        <v>0</v>
      </c>
      <c r="F68" s="277">
        <v>0</v>
      </c>
      <c r="G68" s="277">
        <v>0</v>
      </c>
      <c r="H68" s="277">
        <v>0</v>
      </c>
      <c r="I68" s="277">
        <v>0</v>
      </c>
      <c r="J68" s="277">
        <v>0</v>
      </c>
      <c r="K68" s="277">
        <v>0</v>
      </c>
      <c r="L68" s="277">
        <v>0</v>
      </c>
      <c r="M68" s="277">
        <v>0</v>
      </c>
      <c r="N68" s="277">
        <v>0</v>
      </c>
      <c r="O68" s="277">
        <v>0</v>
      </c>
      <c r="P68" s="277">
        <v>0</v>
      </c>
      <c r="Q68" s="277">
        <v>0</v>
      </c>
      <c r="R68" s="277">
        <v>0</v>
      </c>
      <c r="S68" s="277">
        <v>0</v>
      </c>
      <c r="T68" s="277">
        <v>0</v>
      </c>
      <c r="U68" s="277">
        <v>0</v>
      </c>
      <c r="V68" s="277">
        <v>0</v>
      </c>
      <c r="W68" s="277">
        <v>0</v>
      </c>
      <c r="X68" s="277">
        <v>0</v>
      </c>
      <c r="Y68" s="277">
        <v>0</v>
      </c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</row>
    <row r="69" spans="1:35" s="265" customFormat="1" ht="15.75">
      <c r="A69" s="53">
        <v>7.12</v>
      </c>
      <c r="B69" s="100" t="s">
        <v>131</v>
      </c>
      <c r="C69" s="277">
        <f>SUM(D69:X69)</f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</row>
    <row r="70" spans="1:35" s="232" customFormat="1" ht="15.75">
      <c r="A70" s="203">
        <v>7.13</v>
      </c>
      <c r="B70" s="321" t="s">
        <v>145</v>
      </c>
      <c r="C70" s="277">
        <f>SUM(D70:X70)</f>
        <v>0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>
        <v>0</v>
      </c>
      <c r="J70" s="277">
        <v>0</v>
      </c>
      <c r="K70" s="277">
        <v>0</v>
      </c>
      <c r="L70" s="277">
        <v>0</v>
      </c>
      <c r="M70" s="277">
        <v>0</v>
      </c>
      <c r="N70" s="277">
        <v>0</v>
      </c>
      <c r="O70" s="277">
        <v>0</v>
      </c>
      <c r="P70" s="277">
        <v>0</v>
      </c>
      <c r="Q70" s="277">
        <v>0</v>
      </c>
      <c r="R70" s="277">
        <v>0</v>
      </c>
      <c r="S70" s="277">
        <v>0</v>
      </c>
      <c r="T70" s="277">
        <v>0</v>
      </c>
      <c r="U70" s="277">
        <v>0</v>
      </c>
      <c r="V70" s="277">
        <v>0</v>
      </c>
      <c r="W70" s="277">
        <v>0</v>
      </c>
      <c r="X70" s="277">
        <v>0</v>
      </c>
      <c r="Y70" s="277">
        <v>0</v>
      </c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  <row r="89" ht="13.5">
      <c r="C89" s="3"/>
    </row>
    <row r="90" ht="13.5">
      <c r="C90" s="3"/>
    </row>
    <row r="91" ht="13.5">
      <c r="C91" s="3"/>
    </row>
    <row r="92" ht="13.5">
      <c r="C92" s="3"/>
    </row>
    <row r="93" ht="13.5">
      <c r="C93" s="3"/>
    </row>
    <row r="94" ht="13.5">
      <c r="C94" s="3"/>
    </row>
    <row r="95" ht="13.5">
      <c r="C95" s="3"/>
    </row>
    <row r="96" ht="13.5">
      <c r="C96" s="3"/>
    </row>
    <row r="97" ht="13.5">
      <c r="C97" s="3"/>
    </row>
    <row r="98" ht="13.5">
      <c r="C98" s="3"/>
    </row>
    <row r="99" ht="13.5">
      <c r="C99" s="3"/>
    </row>
    <row r="100" ht="13.5">
      <c r="C100" s="3"/>
    </row>
    <row r="101" ht="13.5">
      <c r="C101" s="3"/>
    </row>
    <row r="102" ht="13.5">
      <c r="C102" s="3"/>
    </row>
    <row r="103" ht="13.5">
      <c r="C103" s="3"/>
    </row>
    <row r="104" ht="13.5">
      <c r="C104" s="3"/>
    </row>
    <row r="105" ht="13.5">
      <c r="C105" s="3"/>
    </row>
    <row r="106" ht="13.5">
      <c r="C106" s="3"/>
    </row>
    <row r="107" ht="13.5">
      <c r="C107" s="3"/>
    </row>
    <row r="108" ht="13.5">
      <c r="C108" s="3"/>
    </row>
    <row r="109" ht="13.5">
      <c r="C109" s="3"/>
    </row>
    <row r="110" ht="13.5">
      <c r="C110" s="3"/>
    </row>
    <row r="111" ht="13.5">
      <c r="C111" s="3"/>
    </row>
    <row r="112" ht="13.5">
      <c r="C112" s="3"/>
    </row>
    <row r="113" ht="13.5">
      <c r="C113" s="3"/>
    </row>
    <row r="114" ht="13.5">
      <c r="C114" s="3"/>
    </row>
    <row r="115" ht="13.5">
      <c r="C115" s="3"/>
    </row>
    <row r="116" ht="13.5">
      <c r="C116" s="3"/>
    </row>
    <row r="117" ht="13.5">
      <c r="C117" s="3"/>
    </row>
    <row r="118" ht="13.5">
      <c r="C118" s="3"/>
    </row>
    <row r="119" ht="13.5">
      <c r="C119" s="3"/>
    </row>
    <row r="120" ht="13.5">
      <c r="C120" s="3"/>
    </row>
    <row r="121" ht="13.5">
      <c r="C121" s="3"/>
    </row>
    <row r="122" ht="13.5">
      <c r="C122" s="3"/>
    </row>
    <row r="123" ht="13.5">
      <c r="C123" s="3"/>
    </row>
    <row r="124" ht="13.5">
      <c r="C124" s="3"/>
    </row>
    <row r="125" ht="13.5">
      <c r="C125" s="3"/>
    </row>
    <row r="126" ht="13.5">
      <c r="C126" s="3"/>
    </row>
    <row r="127" ht="13.5">
      <c r="C127" s="3"/>
    </row>
    <row r="128" ht="13.5">
      <c r="C128" s="3"/>
    </row>
    <row r="129" ht="13.5">
      <c r="C129" s="3"/>
    </row>
    <row r="130" ht="13.5">
      <c r="C130" s="3"/>
    </row>
    <row r="131" ht="13.5">
      <c r="C131" s="3"/>
    </row>
    <row r="132" ht="13.5">
      <c r="C132" s="3"/>
    </row>
    <row r="133" ht="13.5">
      <c r="C133" s="3"/>
    </row>
    <row r="134" ht="13.5">
      <c r="C134" s="3"/>
    </row>
    <row r="135" ht="13.5">
      <c r="C135" s="3"/>
    </row>
    <row r="136" ht="13.5">
      <c r="C136" s="3"/>
    </row>
    <row r="137" ht="13.5">
      <c r="C137" s="3"/>
    </row>
    <row r="138" ht="13.5">
      <c r="C138" s="3"/>
    </row>
    <row r="139" ht="13.5">
      <c r="C139" s="3"/>
    </row>
    <row r="140" ht="13.5">
      <c r="C140" s="3"/>
    </row>
    <row r="141" ht="13.5">
      <c r="C141" s="3"/>
    </row>
    <row r="142" ht="13.5">
      <c r="C142" s="3"/>
    </row>
    <row r="143" ht="13.5">
      <c r="C143" s="3"/>
    </row>
    <row r="144" ht="13.5">
      <c r="C144" s="3"/>
    </row>
    <row r="145" ht="13.5">
      <c r="C145" s="3"/>
    </row>
    <row r="146" ht="13.5">
      <c r="C146" s="3"/>
    </row>
    <row r="147" ht="13.5">
      <c r="C147" s="3"/>
    </row>
    <row r="148" ht="13.5">
      <c r="C148" s="3"/>
    </row>
    <row r="149" ht="13.5">
      <c r="C149" s="3"/>
    </row>
    <row r="150" ht="13.5">
      <c r="C150" s="3"/>
    </row>
    <row r="151" ht="13.5">
      <c r="C151" s="3"/>
    </row>
    <row r="152" ht="13.5">
      <c r="C152" s="3"/>
    </row>
    <row r="153" ht="13.5">
      <c r="C153" s="3"/>
    </row>
    <row r="154" ht="13.5">
      <c r="C154" s="3"/>
    </row>
    <row r="155" ht="13.5">
      <c r="C155" s="3"/>
    </row>
    <row r="156" ht="13.5">
      <c r="C156" s="3"/>
    </row>
    <row r="157" ht="13.5">
      <c r="C157" s="3"/>
    </row>
    <row r="158" ht="13.5">
      <c r="C158" s="3"/>
    </row>
    <row r="159" ht="13.5">
      <c r="C159" s="3"/>
    </row>
    <row r="160" ht="13.5">
      <c r="C160" s="3"/>
    </row>
    <row r="161" ht="13.5">
      <c r="C161" s="3"/>
    </row>
    <row r="162" ht="13.5">
      <c r="C162" s="3"/>
    </row>
    <row r="163" ht="13.5">
      <c r="C163" s="3"/>
    </row>
    <row r="164" ht="13.5">
      <c r="C164" s="3"/>
    </row>
    <row r="165" ht="13.5">
      <c r="C165" s="3"/>
    </row>
    <row r="166" ht="13.5">
      <c r="C166" s="3"/>
    </row>
    <row r="167" ht="13.5">
      <c r="C167" s="3"/>
    </row>
    <row r="168" ht="13.5">
      <c r="C168" s="3"/>
    </row>
    <row r="169" ht="13.5">
      <c r="C169" s="3"/>
    </row>
    <row r="170" ht="13.5">
      <c r="C170" s="3"/>
    </row>
    <row r="171" ht="13.5">
      <c r="C171" s="3"/>
    </row>
    <row r="172" ht="13.5">
      <c r="C172" s="3"/>
    </row>
    <row r="173" ht="13.5">
      <c r="C173" s="3"/>
    </row>
    <row r="174" ht="13.5">
      <c r="C174" s="3"/>
    </row>
    <row r="175" ht="13.5">
      <c r="C175" s="3"/>
    </row>
    <row r="176" ht="13.5">
      <c r="C176" s="3"/>
    </row>
    <row r="177" ht="13.5">
      <c r="C177" s="3"/>
    </row>
    <row r="178" ht="13.5">
      <c r="C178" s="3"/>
    </row>
    <row r="179" ht="13.5">
      <c r="C179" s="3"/>
    </row>
    <row r="180" ht="13.5">
      <c r="C180" s="3"/>
    </row>
    <row r="181" ht="13.5">
      <c r="C181" s="3"/>
    </row>
    <row r="182" ht="13.5">
      <c r="C182" s="3"/>
    </row>
    <row r="183" ht="13.5">
      <c r="C183" s="3"/>
    </row>
    <row r="184" ht="13.5">
      <c r="C184" s="3"/>
    </row>
    <row r="185" ht="13.5">
      <c r="C185" s="3"/>
    </row>
    <row r="186" ht="13.5">
      <c r="C186" s="3"/>
    </row>
    <row r="187" ht="13.5">
      <c r="C187" s="3"/>
    </row>
    <row r="188" ht="13.5">
      <c r="C188" s="3"/>
    </row>
    <row r="189" ht="13.5">
      <c r="C189" s="3"/>
    </row>
    <row r="190" ht="13.5">
      <c r="C190" s="3"/>
    </row>
    <row r="191" ht="13.5">
      <c r="C191" s="3"/>
    </row>
    <row r="192" ht="13.5">
      <c r="C192" s="3"/>
    </row>
    <row r="193" ht="13.5">
      <c r="C193" s="3"/>
    </row>
    <row r="194" ht="13.5">
      <c r="C194" s="3"/>
    </row>
    <row r="195" ht="13.5">
      <c r="C195" s="3"/>
    </row>
    <row r="196" ht="13.5">
      <c r="C196" s="3"/>
    </row>
    <row r="197" ht="13.5">
      <c r="C197" s="3"/>
    </row>
    <row r="198" ht="13.5">
      <c r="C198" s="3"/>
    </row>
    <row r="199" ht="13.5">
      <c r="C199" s="3"/>
    </row>
    <row r="200" ht="13.5">
      <c r="C200" s="3"/>
    </row>
    <row r="201" ht="13.5">
      <c r="C201" s="3"/>
    </row>
    <row r="202" ht="13.5">
      <c r="C202" s="3"/>
    </row>
    <row r="203" ht="13.5">
      <c r="C203" s="3"/>
    </row>
    <row r="204" ht="13.5">
      <c r="C204" s="3"/>
    </row>
    <row r="205" ht="13.5">
      <c r="C205" s="3"/>
    </row>
    <row r="206" ht="13.5">
      <c r="C206" s="3"/>
    </row>
    <row r="207" ht="13.5">
      <c r="C207" s="3"/>
    </row>
    <row r="208" ht="13.5">
      <c r="C208" s="3"/>
    </row>
    <row r="209" ht="13.5">
      <c r="C209" s="3"/>
    </row>
    <row r="210" ht="13.5">
      <c r="C210" s="3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  <row r="258" ht="13.5">
      <c r="C258" s="3"/>
    </row>
    <row r="259" ht="13.5">
      <c r="C259" s="3"/>
    </row>
    <row r="260" ht="13.5">
      <c r="C260" s="3"/>
    </row>
    <row r="261" ht="13.5">
      <c r="C261" s="3"/>
    </row>
    <row r="262" ht="13.5">
      <c r="C262" s="3"/>
    </row>
    <row r="263" ht="13.5">
      <c r="C263" s="3"/>
    </row>
    <row r="264" ht="13.5">
      <c r="C264" s="3"/>
    </row>
    <row r="265" ht="13.5">
      <c r="C265" s="3"/>
    </row>
    <row r="266" ht="13.5">
      <c r="C266" s="3"/>
    </row>
    <row r="267" ht="13.5">
      <c r="C267" s="3"/>
    </row>
    <row r="268" ht="13.5">
      <c r="C268" s="3"/>
    </row>
    <row r="269" ht="13.5">
      <c r="C269" s="3"/>
    </row>
    <row r="270" ht="13.5">
      <c r="C270" s="3"/>
    </row>
    <row r="271" ht="13.5">
      <c r="C271" s="3"/>
    </row>
    <row r="272" ht="13.5">
      <c r="C272" s="3"/>
    </row>
    <row r="273" ht="13.5">
      <c r="C273" s="3"/>
    </row>
    <row r="274" ht="13.5">
      <c r="C274" s="3"/>
    </row>
    <row r="275" ht="13.5">
      <c r="C275" s="3"/>
    </row>
    <row r="276" ht="13.5">
      <c r="C276" s="3"/>
    </row>
    <row r="277" ht="13.5">
      <c r="C277" s="3"/>
    </row>
    <row r="278" ht="13.5">
      <c r="C278" s="3"/>
    </row>
    <row r="279" ht="13.5">
      <c r="C279" s="3"/>
    </row>
    <row r="280" ht="13.5">
      <c r="C280" s="3"/>
    </row>
    <row r="281" ht="13.5">
      <c r="C281" s="3"/>
    </row>
    <row r="282" ht="13.5">
      <c r="C282" s="3"/>
    </row>
    <row r="283" ht="13.5">
      <c r="C283" s="3"/>
    </row>
    <row r="284" ht="13.5">
      <c r="C284" s="3"/>
    </row>
    <row r="285" ht="13.5">
      <c r="C285" s="3"/>
    </row>
    <row r="286" ht="13.5">
      <c r="C286" s="3"/>
    </row>
    <row r="287" ht="13.5">
      <c r="C287" s="3"/>
    </row>
    <row r="288" ht="13.5">
      <c r="C288" s="3"/>
    </row>
    <row r="289" ht="13.5">
      <c r="C289" s="3"/>
    </row>
    <row r="290" ht="13.5">
      <c r="C290" s="3"/>
    </row>
    <row r="291" ht="13.5">
      <c r="C291" s="3"/>
    </row>
    <row r="292" ht="13.5">
      <c r="C292" s="3"/>
    </row>
    <row r="293" ht="13.5">
      <c r="C293" s="3"/>
    </row>
    <row r="294" ht="13.5">
      <c r="C294" s="3"/>
    </row>
    <row r="295" ht="13.5">
      <c r="C295" s="3"/>
    </row>
    <row r="296" ht="13.5">
      <c r="C296" s="3"/>
    </row>
    <row r="297" ht="13.5">
      <c r="C297" s="3"/>
    </row>
    <row r="298" ht="13.5">
      <c r="C298" s="3"/>
    </row>
    <row r="299" ht="13.5">
      <c r="C299" s="3"/>
    </row>
    <row r="300" ht="13.5">
      <c r="C300" s="3"/>
    </row>
    <row r="301" ht="13.5">
      <c r="C301" s="3"/>
    </row>
    <row r="302" ht="13.5">
      <c r="C302" s="3"/>
    </row>
    <row r="303" ht="13.5">
      <c r="C303" s="3"/>
    </row>
    <row r="304" ht="13.5">
      <c r="C304" s="3"/>
    </row>
    <row r="305" ht="13.5">
      <c r="C305" s="3"/>
    </row>
    <row r="306" ht="13.5">
      <c r="C306" s="3"/>
    </row>
    <row r="307" ht="13.5">
      <c r="C307" s="3"/>
    </row>
    <row r="308" ht="13.5">
      <c r="C308" s="3"/>
    </row>
    <row r="309" ht="13.5">
      <c r="C309" s="3"/>
    </row>
    <row r="310" ht="13.5">
      <c r="C310" s="3"/>
    </row>
    <row r="311" ht="13.5">
      <c r="C311" s="3"/>
    </row>
    <row r="312" ht="13.5">
      <c r="C312" s="3"/>
    </row>
    <row r="313" ht="13.5">
      <c r="C313" s="3"/>
    </row>
    <row r="314" ht="13.5">
      <c r="C314" s="3"/>
    </row>
    <row r="315" ht="13.5">
      <c r="C315" s="3"/>
    </row>
    <row r="316" ht="13.5">
      <c r="C316" s="3"/>
    </row>
    <row r="317" ht="13.5">
      <c r="C317" s="3"/>
    </row>
    <row r="318" ht="13.5">
      <c r="C318" s="3"/>
    </row>
    <row r="319" ht="13.5">
      <c r="C319" s="3"/>
    </row>
    <row r="320" ht="13.5">
      <c r="C320" s="3"/>
    </row>
    <row r="321" ht="13.5">
      <c r="C321" s="3"/>
    </row>
    <row r="322" ht="13.5">
      <c r="C322" s="3"/>
    </row>
    <row r="323" ht="13.5">
      <c r="C323" s="3"/>
    </row>
    <row r="324" ht="13.5">
      <c r="C324" s="3"/>
    </row>
    <row r="325" ht="13.5">
      <c r="C325" s="3"/>
    </row>
    <row r="326" ht="13.5">
      <c r="C326" s="3"/>
    </row>
    <row r="327" ht="13.5">
      <c r="C327" s="3"/>
    </row>
    <row r="328" ht="13.5">
      <c r="C328" s="3"/>
    </row>
    <row r="329" ht="13.5">
      <c r="C329" s="3"/>
    </row>
    <row r="330" ht="13.5">
      <c r="C330" s="3"/>
    </row>
    <row r="331" ht="13.5">
      <c r="C331" s="3"/>
    </row>
    <row r="332" ht="13.5">
      <c r="C332" s="3"/>
    </row>
    <row r="333" ht="13.5">
      <c r="C333" s="3"/>
    </row>
    <row r="334" ht="13.5">
      <c r="C334" s="3"/>
    </row>
    <row r="335" ht="13.5">
      <c r="C335" s="3"/>
    </row>
    <row r="336" ht="13.5">
      <c r="C336" s="3"/>
    </row>
    <row r="337" ht="13.5">
      <c r="C337" s="3"/>
    </row>
    <row r="338" ht="13.5">
      <c r="C338" s="3"/>
    </row>
    <row r="339" ht="13.5">
      <c r="C339" s="3"/>
    </row>
    <row r="340" ht="13.5">
      <c r="C340" s="3"/>
    </row>
    <row r="341" ht="13.5">
      <c r="C341" s="3"/>
    </row>
    <row r="342" ht="13.5">
      <c r="C342" s="3"/>
    </row>
    <row r="343" ht="13.5">
      <c r="C343" s="3"/>
    </row>
    <row r="344" ht="13.5">
      <c r="C344" s="3"/>
    </row>
    <row r="345" ht="13.5">
      <c r="C345" s="3"/>
    </row>
    <row r="346" ht="13.5">
      <c r="C346" s="3"/>
    </row>
    <row r="347" ht="13.5">
      <c r="C347" s="3"/>
    </row>
    <row r="348" ht="13.5">
      <c r="C348" s="3"/>
    </row>
    <row r="349" ht="13.5">
      <c r="C349" s="3"/>
    </row>
    <row r="350" ht="13.5">
      <c r="C350" s="3"/>
    </row>
    <row r="351" ht="13.5">
      <c r="C351" s="3"/>
    </row>
    <row r="352" ht="13.5">
      <c r="C352" s="3"/>
    </row>
    <row r="353" ht="13.5">
      <c r="C353" s="3"/>
    </row>
    <row r="354" ht="13.5">
      <c r="C354" s="3"/>
    </row>
    <row r="355" ht="13.5">
      <c r="C355" s="3"/>
    </row>
    <row r="356" ht="13.5">
      <c r="C356" s="3"/>
    </row>
    <row r="357" ht="13.5">
      <c r="C357" s="3"/>
    </row>
    <row r="358" ht="13.5">
      <c r="C358" s="3"/>
    </row>
    <row r="359" ht="13.5">
      <c r="C359" s="3"/>
    </row>
    <row r="360" ht="13.5">
      <c r="C360" s="3"/>
    </row>
    <row r="361" ht="13.5">
      <c r="C361" s="3"/>
    </row>
    <row r="362" ht="13.5">
      <c r="C362" s="3"/>
    </row>
    <row r="363" ht="13.5">
      <c r="C363" s="3"/>
    </row>
    <row r="364" ht="13.5">
      <c r="C364" s="3"/>
    </row>
    <row r="365" ht="13.5">
      <c r="C365" s="3"/>
    </row>
    <row r="366" ht="13.5">
      <c r="C366" s="3"/>
    </row>
    <row r="367" ht="13.5">
      <c r="C367" s="3"/>
    </row>
    <row r="368" ht="13.5">
      <c r="C368" s="3"/>
    </row>
    <row r="369" ht="13.5">
      <c r="C369" s="3"/>
    </row>
    <row r="370" ht="13.5">
      <c r="C370" s="3"/>
    </row>
    <row r="371" ht="13.5">
      <c r="C371" s="3"/>
    </row>
    <row r="372" ht="13.5">
      <c r="C372" s="3"/>
    </row>
    <row r="373" ht="13.5">
      <c r="C373" s="3"/>
    </row>
    <row r="374" ht="13.5">
      <c r="C374" s="3"/>
    </row>
    <row r="375" ht="13.5">
      <c r="C375" s="3"/>
    </row>
    <row r="376" ht="13.5">
      <c r="C376" s="3"/>
    </row>
    <row r="377" ht="13.5">
      <c r="C377" s="3"/>
    </row>
    <row r="378" ht="13.5">
      <c r="C378" s="3"/>
    </row>
    <row r="379" ht="13.5">
      <c r="C379" s="3"/>
    </row>
    <row r="380" ht="13.5">
      <c r="C380" s="3"/>
    </row>
    <row r="381" ht="13.5">
      <c r="C381" s="3"/>
    </row>
    <row r="382" ht="13.5">
      <c r="C382" s="3"/>
    </row>
    <row r="383" ht="13.5">
      <c r="C383" s="3"/>
    </row>
    <row r="384" ht="13.5">
      <c r="C384" s="3"/>
    </row>
    <row r="385" ht="13.5">
      <c r="C385" s="3"/>
    </row>
    <row r="386" ht="13.5">
      <c r="C386" s="3"/>
    </row>
    <row r="387" ht="13.5">
      <c r="C387" s="3"/>
    </row>
    <row r="388" ht="13.5">
      <c r="C388" s="3"/>
    </row>
    <row r="389" ht="13.5">
      <c r="C389" s="3"/>
    </row>
    <row r="390" ht="13.5">
      <c r="C390" s="3"/>
    </row>
    <row r="391" ht="13.5">
      <c r="C391" s="3"/>
    </row>
    <row r="392" ht="13.5">
      <c r="C392" s="3"/>
    </row>
    <row r="393" ht="13.5">
      <c r="C393" s="3"/>
    </row>
    <row r="394" ht="13.5">
      <c r="C394" s="3"/>
    </row>
    <row r="395" ht="13.5">
      <c r="C395" s="3"/>
    </row>
    <row r="396" ht="13.5">
      <c r="C396" s="3"/>
    </row>
    <row r="397" ht="13.5">
      <c r="C397" s="3"/>
    </row>
    <row r="398" ht="13.5">
      <c r="C398" s="3"/>
    </row>
    <row r="399" ht="13.5">
      <c r="C399" s="3"/>
    </row>
    <row r="400" ht="13.5">
      <c r="C400" s="3"/>
    </row>
    <row r="401" ht="13.5">
      <c r="C401" s="3"/>
    </row>
    <row r="402" ht="13.5">
      <c r="C402" s="3"/>
    </row>
    <row r="403" ht="13.5">
      <c r="C403" s="3"/>
    </row>
    <row r="404" ht="13.5">
      <c r="C404" s="3"/>
    </row>
    <row r="405" ht="13.5">
      <c r="C405" s="3"/>
    </row>
    <row r="406" ht="13.5">
      <c r="C406" s="3"/>
    </row>
    <row r="407" ht="13.5">
      <c r="C407" s="3"/>
    </row>
    <row r="408" ht="13.5">
      <c r="C408" s="3"/>
    </row>
    <row r="409" ht="13.5">
      <c r="C409" s="3"/>
    </row>
    <row r="410" ht="13.5">
      <c r="C410" s="3"/>
    </row>
    <row r="411" ht="13.5">
      <c r="C411" s="3"/>
    </row>
    <row r="412" ht="13.5">
      <c r="C412" s="3"/>
    </row>
    <row r="413" ht="13.5">
      <c r="C413" s="3"/>
    </row>
    <row r="414" ht="13.5">
      <c r="C414" s="3"/>
    </row>
    <row r="415" ht="13.5">
      <c r="C415" s="3"/>
    </row>
    <row r="416" ht="13.5">
      <c r="C416" s="3"/>
    </row>
    <row r="417" ht="13.5">
      <c r="C417" s="3"/>
    </row>
    <row r="418" ht="13.5">
      <c r="C418" s="3"/>
    </row>
    <row r="419" ht="13.5">
      <c r="C419" s="3"/>
    </row>
    <row r="420" ht="13.5">
      <c r="C420" s="3"/>
    </row>
    <row r="421" ht="13.5">
      <c r="C421" s="3"/>
    </row>
    <row r="422" ht="13.5">
      <c r="C422" s="3"/>
    </row>
    <row r="423" ht="13.5">
      <c r="C423" s="3"/>
    </row>
    <row r="424" ht="13.5">
      <c r="C424" s="3"/>
    </row>
    <row r="425" ht="13.5">
      <c r="C425" s="3"/>
    </row>
    <row r="426" ht="13.5">
      <c r="C426" s="3"/>
    </row>
    <row r="427" ht="13.5">
      <c r="C427" s="3"/>
    </row>
    <row r="428" ht="13.5">
      <c r="C428" s="3"/>
    </row>
    <row r="429" ht="13.5">
      <c r="C429" s="3"/>
    </row>
    <row r="430" ht="13.5">
      <c r="C430" s="3"/>
    </row>
    <row r="431" ht="13.5">
      <c r="C431" s="3"/>
    </row>
    <row r="432" ht="13.5">
      <c r="C432" s="3"/>
    </row>
    <row r="433" ht="13.5">
      <c r="C433" s="3"/>
    </row>
    <row r="434" ht="13.5">
      <c r="C434" s="3"/>
    </row>
    <row r="435" ht="13.5">
      <c r="C435" s="3"/>
    </row>
    <row r="436" ht="13.5">
      <c r="C436" s="3"/>
    </row>
    <row r="437" ht="13.5">
      <c r="C437" s="3"/>
    </row>
    <row r="438" ht="13.5">
      <c r="C438" s="3"/>
    </row>
    <row r="439" ht="13.5">
      <c r="C439" s="3"/>
    </row>
    <row r="440" ht="13.5">
      <c r="C440" s="3"/>
    </row>
    <row r="441" ht="13.5">
      <c r="C441" s="3"/>
    </row>
    <row r="442" ht="13.5">
      <c r="C442" s="3"/>
    </row>
    <row r="443" ht="13.5">
      <c r="C443" s="3"/>
    </row>
    <row r="444" ht="13.5">
      <c r="C444" s="3"/>
    </row>
    <row r="445" ht="13.5">
      <c r="C445" s="3"/>
    </row>
    <row r="446" ht="13.5">
      <c r="C446" s="3"/>
    </row>
    <row r="447" ht="13.5">
      <c r="C447" s="3"/>
    </row>
    <row r="448" ht="13.5">
      <c r="C448" s="3"/>
    </row>
    <row r="449" ht="13.5">
      <c r="C449" s="3"/>
    </row>
    <row r="450" ht="13.5">
      <c r="C450" s="3"/>
    </row>
    <row r="451" ht="13.5">
      <c r="C451" s="3"/>
    </row>
    <row r="452" ht="13.5">
      <c r="C452" s="3"/>
    </row>
    <row r="453" ht="13.5">
      <c r="C453" s="3"/>
    </row>
    <row r="454" ht="13.5">
      <c r="C454" s="3"/>
    </row>
    <row r="455" ht="13.5">
      <c r="C455" s="3"/>
    </row>
    <row r="456" ht="13.5">
      <c r="C456" s="3"/>
    </row>
    <row r="457" ht="13.5">
      <c r="C457" s="3"/>
    </row>
    <row r="458" ht="13.5">
      <c r="C458" s="3"/>
    </row>
    <row r="459" ht="13.5">
      <c r="C459" s="3"/>
    </row>
    <row r="460" ht="13.5">
      <c r="C460" s="3"/>
    </row>
    <row r="461" ht="13.5">
      <c r="C461" s="3"/>
    </row>
    <row r="462" ht="13.5">
      <c r="C462" s="3"/>
    </row>
    <row r="463" ht="13.5">
      <c r="C463" s="3"/>
    </row>
    <row r="464" ht="13.5">
      <c r="C464" s="3"/>
    </row>
    <row r="465" ht="13.5">
      <c r="C465" s="3"/>
    </row>
    <row r="466" ht="13.5">
      <c r="C466" s="3"/>
    </row>
    <row r="467" ht="13.5">
      <c r="C467" s="3"/>
    </row>
    <row r="468" ht="13.5">
      <c r="C468" s="3"/>
    </row>
    <row r="469" ht="13.5">
      <c r="C469" s="3"/>
    </row>
    <row r="470" ht="13.5">
      <c r="C470" s="3"/>
    </row>
    <row r="471" ht="13.5">
      <c r="C471" s="3"/>
    </row>
    <row r="472" ht="13.5">
      <c r="C472" s="3"/>
    </row>
    <row r="473" ht="13.5">
      <c r="C473" s="3"/>
    </row>
    <row r="474" ht="13.5">
      <c r="C474" s="3"/>
    </row>
    <row r="475" ht="13.5">
      <c r="C475" s="3"/>
    </row>
    <row r="476" ht="13.5">
      <c r="C476" s="3"/>
    </row>
    <row r="477" ht="13.5">
      <c r="C477" s="3"/>
    </row>
    <row r="478" ht="13.5">
      <c r="C478" s="3"/>
    </row>
    <row r="479" ht="13.5">
      <c r="C479" s="3"/>
    </row>
    <row r="480" ht="13.5">
      <c r="C480" s="3"/>
    </row>
    <row r="481" ht="13.5">
      <c r="C481" s="3"/>
    </row>
    <row r="482" ht="13.5">
      <c r="C482" s="3"/>
    </row>
    <row r="483" ht="13.5">
      <c r="C483" s="3"/>
    </row>
    <row r="484" ht="13.5">
      <c r="C484" s="3"/>
    </row>
    <row r="485" ht="13.5">
      <c r="C485" s="3"/>
    </row>
    <row r="486" ht="13.5">
      <c r="C486" s="3"/>
    </row>
    <row r="487" ht="13.5">
      <c r="C487" s="3"/>
    </row>
    <row r="488" ht="13.5">
      <c r="C488" s="3"/>
    </row>
    <row r="489" ht="13.5">
      <c r="C489" s="3"/>
    </row>
    <row r="490" ht="13.5">
      <c r="C490" s="3"/>
    </row>
    <row r="491" ht="13.5">
      <c r="C491" s="3"/>
    </row>
    <row r="492" ht="13.5">
      <c r="C492" s="3"/>
    </row>
    <row r="493" ht="13.5">
      <c r="C493" s="3"/>
    </row>
    <row r="494" ht="13.5">
      <c r="C494" s="3"/>
    </row>
    <row r="495" ht="13.5">
      <c r="C495" s="3"/>
    </row>
    <row r="496" ht="13.5">
      <c r="C496" s="3"/>
    </row>
    <row r="497" ht="13.5">
      <c r="C497" s="3"/>
    </row>
    <row r="498" ht="13.5">
      <c r="C498" s="3"/>
    </row>
    <row r="499" ht="13.5">
      <c r="C499" s="3"/>
    </row>
    <row r="500" ht="13.5">
      <c r="C500" s="3"/>
    </row>
    <row r="501" ht="13.5">
      <c r="C501" s="3"/>
    </row>
    <row r="502" ht="13.5">
      <c r="C502" s="3"/>
    </row>
    <row r="503" ht="13.5">
      <c r="C503" s="3"/>
    </row>
    <row r="504" ht="13.5">
      <c r="C504" s="3"/>
    </row>
    <row r="505" ht="13.5">
      <c r="C505" s="3"/>
    </row>
    <row r="506" ht="13.5">
      <c r="C506" s="3"/>
    </row>
    <row r="507" ht="13.5">
      <c r="C507" s="3"/>
    </row>
    <row r="508" ht="13.5">
      <c r="C508" s="3"/>
    </row>
    <row r="509" ht="13.5">
      <c r="C509" s="3"/>
    </row>
    <row r="510" ht="13.5">
      <c r="C510" s="3"/>
    </row>
    <row r="511" ht="13.5">
      <c r="C511" s="3"/>
    </row>
    <row r="512" ht="13.5">
      <c r="C512" s="3"/>
    </row>
    <row r="513" ht="13.5">
      <c r="C513" s="3"/>
    </row>
    <row r="514" ht="13.5">
      <c r="C514" s="3"/>
    </row>
    <row r="515" ht="13.5">
      <c r="C515" s="3"/>
    </row>
    <row r="516" ht="13.5">
      <c r="C516" s="3"/>
    </row>
    <row r="517" ht="13.5">
      <c r="C517" s="3"/>
    </row>
    <row r="518" ht="13.5">
      <c r="C518" s="3"/>
    </row>
    <row r="519" ht="13.5">
      <c r="C519" s="3"/>
    </row>
    <row r="520" ht="13.5">
      <c r="C520" s="3"/>
    </row>
    <row r="521" ht="13.5">
      <c r="C521" s="3"/>
    </row>
    <row r="522" ht="13.5">
      <c r="C522" s="3"/>
    </row>
    <row r="523" ht="13.5">
      <c r="C523" s="3"/>
    </row>
    <row r="524" ht="13.5">
      <c r="C524" s="3"/>
    </row>
    <row r="525" ht="13.5">
      <c r="C525" s="3"/>
    </row>
    <row r="526" ht="13.5">
      <c r="C526" s="3"/>
    </row>
    <row r="527" ht="13.5">
      <c r="C527" s="3"/>
    </row>
    <row r="528" ht="13.5">
      <c r="C528" s="3"/>
    </row>
    <row r="529" ht="13.5">
      <c r="C529" s="3"/>
    </row>
    <row r="530" ht="13.5">
      <c r="C530" s="3"/>
    </row>
    <row r="531" ht="13.5">
      <c r="C531" s="3"/>
    </row>
    <row r="532" ht="13.5">
      <c r="C532" s="3"/>
    </row>
    <row r="533" ht="13.5">
      <c r="C533" s="3"/>
    </row>
    <row r="534" ht="13.5">
      <c r="C534" s="3"/>
    </row>
    <row r="535" ht="13.5">
      <c r="C535" s="3"/>
    </row>
    <row r="536" ht="13.5">
      <c r="C536" s="3"/>
    </row>
    <row r="537" ht="13.5">
      <c r="C537" s="3"/>
    </row>
    <row r="538" ht="13.5">
      <c r="C538" s="3"/>
    </row>
    <row r="539" ht="13.5">
      <c r="C539" s="3"/>
    </row>
    <row r="540" ht="13.5">
      <c r="C540" s="3"/>
    </row>
    <row r="541" ht="13.5">
      <c r="C541" s="3"/>
    </row>
    <row r="542" ht="13.5">
      <c r="C542" s="3"/>
    </row>
    <row r="543" ht="13.5">
      <c r="C543" s="3"/>
    </row>
    <row r="544" ht="13.5">
      <c r="C544" s="3"/>
    </row>
    <row r="545" ht="13.5">
      <c r="C545" s="3"/>
    </row>
    <row r="546" ht="13.5">
      <c r="C546" s="3"/>
    </row>
    <row r="547" ht="13.5">
      <c r="C547" s="3"/>
    </row>
    <row r="548" ht="13.5">
      <c r="C548" s="3"/>
    </row>
    <row r="549" ht="13.5">
      <c r="C549" s="3"/>
    </row>
    <row r="550" ht="13.5">
      <c r="C550" s="3"/>
    </row>
    <row r="551" ht="13.5">
      <c r="C551" s="3"/>
    </row>
    <row r="552" ht="13.5">
      <c r="C552" s="3"/>
    </row>
    <row r="553" ht="13.5">
      <c r="C553" s="3"/>
    </row>
    <row r="554" ht="13.5">
      <c r="C554" s="3"/>
    </row>
    <row r="555" ht="13.5">
      <c r="C555" s="3"/>
    </row>
    <row r="556" ht="13.5">
      <c r="C556" s="3"/>
    </row>
    <row r="557" ht="13.5">
      <c r="C557" s="3"/>
    </row>
    <row r="558" ht="13.5">
      <c r="C558" s="3"/>
    </row>
    <row r="559" ht="13.5">
      <c r="C559" s="3"/>
    </row>
    <row r="560" ht="13.5">
      <c r="C560" s="3"/>
    </row>
    <row r="561" ht="13.5">
      <c r="C561" s="3"/>
    </row>
    <row r="562" ht="13.5">
      <c r="C562" s="3"/>
    </row>
    <row r="563" ht="13.5">
      <c r="C563" s="3"/>
    </row>
    <row r="564" ht="13.5">
      <c r="C564" s="3"/>
    </row>
    <row r="565" ht="13.5">
      <c r="C565" s="3"/>
    </row>
    <row r="566" ht="13.5">
      <c r="C566" s="3"/>
    </row>
    <row r="567" ht="13.5">
      <c r="C567" s="3"/>
    </row>
    <row r="568" ht="13.5">
      <c r="C568" s="3"/>
    </row>
    <row r="569" ht="13.5">
      <c r="C569" s="3"/>
    </row>
    <row r="570" ht="13.5">
      <c r="C570" s="3"/>
    </row>
    <row r="571" ht="13.5">
      <c r="C571" s="3"/>
    </row>
    <row r="572" ht="13.5">
      <c r="C572" s="3"/>
    </row>
    <row r="573" ht="13.5">
      <c r="C573" s="3"/>
    </row>
    <row r="574" ht="13.5">
      <c r="C574" s="3"/>
    </row>
    <row r="575" ht="13.5">
      <c r="C575" s="3"/>
    </row>
    <row r="576" ht="13.5">
      <c r="C576" s="3"/>
    </row>
    <row r="577" ht="13.5">
      <c r="C577" s="3"/>
    </row>
    <row r="578" ht="13.5">
      <c r="C578" s="3"/>
    </row>
    <row r="579" ht="13.5">
      <c r="C579" s="3"/>
    </row>
    <row r="580" ht="13.5">
      <c r="C580" s="3"/>
    </row>
    <row r="581" ht="13.5">
      <c r="C581" s="3"/>
    </row>
    <row r="582" ht="13.5">
      <c r="C582" s="3"/>
    </row>
    <row r="583" ht="13.5">
      <c r="C583" s="3"/>
    </row>
    <row r="584" ht="13.5">
      <c r="C584" s="3"/>
    </row>
    <row r="585" ht="13.5">
      <c r="C585" s="3"/>
    </row>
    <row r="586" ht="13.5">
      <c r="C586" s="3"/>
    </row>
    <row r="587" ht="13.5">
      <c r="C587" s="3"/>
    </row>
    <row r="588" ht="13.5">
      <c r="C588" s="3"/>
    </row>
    <row r="589" ht="13.5">
      <c r="C589" s="3"/>
    </row>
    <row r="590" ht="13.5">
      <c r="C590" s="3"/>
    </row>
    <row r="591" ht="13.5">
      <c r="C591" s="3"/>
    </row>
    <row r="592" ht="13.5">
      <c r="C592" s="3"/>
    </row>
    <row r="593" ht="13.5">
      <c r="C593" s="3"/>
    </row>
    <row r="594" ht="13.5">
      <c r="C594" s="3"/>
    </row>
    <row r="595" ht="13.5">
      <c r="C595" s="3"/>
    </row>
    <row r="596" ht="13.5">
      <c r="C596" s="3"/>
    </row>
    <row r="597" ht="13.5">
      <c r="C597" s="3"/>
    </row>
    <row r="598" ht="13.5">
      <c r="C598" s="3"/>
    </row>
    <row r="599" ht="13.5">
      <c r="C599" s="3"/>
    </row>
    <row r="600" ht="13.5">
      <c r="C600" s="3"/>
    </row>
    <row r="601" ht="13.5">
      <c r="C601" s="3"/>
    </row>
    <row r="602" ht="13.5">
      <c r="C602" s="3"/>
    </row>
    <row r="603" ht="13.5">
      <c r="C603" s="3"/>
    </row>
    <row r="604" ht="13.5">
      <c r="C604" s="3"/>
    </row>
    <row r="605" ht="13.5">
      <c r="C605" s="3"/>
    </row>
    <row r="606" ht="13.5">
      <c r="C606" s="3"/>
    </row>
    <row r="607" ht="13.5">
      <c r="C607" s="3"/>
    </row>
    <row r="608" ht="13.5">
      <c r="C608" s="3"/>
    </row>
    <row r="609" ht="13.5">
      <c r="C609" s="3"/>
    </row>
    <row r="610" ht="13.5">
      <c r="C610" s="3"/>
    </row>
    <row r="611" ht="13.5">
      <c r="C611" s="3"/>
    </row>
    <row r="612" ht="13.5">
      <c r="C612" s="3"/>
    </row>
    <row r="613" ht="13.5">
      <c r="C613" s="3"/>
    </row>
    <row r="614" ht="13.5">
      <c r="C614" s="3"/>
    </row>
    <row r="615" ht="13.5">
      <c r="C615" s="3"/>
    </row>
    <row r="616" ht="13.5">
      <c r="C616" s="3"/>
    </row>
    <row r="617" ht="13.5">
      <c r="C617" s="3"/>
    </row>
    <row r="618" ht="13.5">
      <c r="C618" s="3"/>
    </row>
    <row r="619" ht="13.5">
      <c r="C619" s="3"/>
    </row>
    <row r="620" ht="13.5">
      <c r="C620" s="3"/>
    </row>
    <row r="621" ht="13.5">
      <c r="C621" s="3"/>
    </row>
    <row r="622" ht="13.5">
      <c r="C622" s="3"/>
    </row>
    <row r="623" ht="13.5">
      <c r="C623" s="3"/>
    </row>
    <row r="624" ht="13.5">
      <c r="C624" s="3"/>
    </row>
    <row r="625" ht="13.5">
      <c r="C625" s="3"/>
    </row>
    <row r="626" ht="13.5">
      <c r="C626" s="3"/>
    </row>
    <row r="627" ht="13.5">
      <c r="C627" s="3"/>
    </row>
    <row r="628" ht="13.5">
      <c r="C628" s="3"/>
    </row>
    <row r="629" ht="13.5">
      <c r="C629" s="3"/>
    </row>
    <row r="630" ht="13.5">
      <c r="C630" s="3"/>
    </row>
    <row r="631" ht="13.5">
      <c r="C631" s="3"/>
    </row>
    <row r="632" ht="13.5">
      <c r="C632" s="3"/>
    </row>
    <row r="633" ht="13.5">
      <c r="C633" s="3"/>
    </row>
    <row r="634" ht="13.5">
      <c r="C634" s="3"/>
    </row>
    <row r="635" ht="13.5">
      <c r="C635" s="3"/>
    </row>
    <row r="636" ht="13.5">
      <c r="C636" s="3"/>
    </row>
    <row r="637" ht="13.5">
      <c r="C637" s="3"/>
    </row>
    <row r="638" ht="13.5">
      <c r="C638" s="3"/>
    </row>
    <row r="639" ht="13.5">
      <c r="C639" s="3"/>
    </row>
    <row r="640" ht="13.5">
      <c r="C640" s="3"/>
    </row>
    <row r="641" ht="13.5">
      <c r="C641" s="3"/>
    </row>
    <row r="642" ht="13.5">
      <c r="C642" s="3"/>
    </row>
    <row r="643" ht="13.5">
      <c r="C643" s="3"/>
    </row>
    <row r="644" ht="13.5">
      <c r="C644" s="3"/>
    </row>
    <row r="645" ht="13.5">
      <c r="C645" s="3"/>
    </row>
    <row r="646" ht="13.5">
      <c r="C646" s="3"/>
    </row>
    <row r="647" ht="13.5">
      <c r="C647" s="3"/>
    </row>
    <row r="648" ht="13.5">
      <c r="C648" s="3"/>
    </row>
    <row r="649" ht="13.5">
      <c r="C649" s="3"/>
    </row>
    <row r="650" ht="13.5">
      <c r="C650" s="3"/>
    </row>
    <row r="651" ht="13.5">
      <c r="C651" s="3"/>
    </row>
    <row r="652" ht="13.5">
      <c r="C652" s="3"/>
    </row>
    <row r="653" ht="13.5">
      <c r="C653" s="3"/>
    </row>
    <row r="654" ht="13.5">
      <c r="C654" s="3"/>
    </row>
    <row r="655" ht="13.5">
      <c r="C655" s="3"/>
    </row>
    <row r="656" ht="13.5">
      <c r="C656" s="3"/>
    </row>
    <row r="657" ht="13.5">
      <c r="C657" s="3"/>
    </row>
    <row r="658" ht="13.5">
      <c r="C658" s="3"/>
    </row>
    <row r="659" ht="13.5">
      <c r="C659" s="3"/>
    </row>
    <row r="660" ht="13.5">
      <c r="C660" s="3"/>
    </row>
    <row r="661" ht="13.5">
      <c r="C661" s="3"/>
    </row>
    <row r="662" ht="13.5">
      <c r="C662" s="3"/>
    </row>
    <row r="663" ht="13.5">
      <c r="C663" s="3"/>
    </row>
    <row r="664" ht="13.5">
      <c r="C664" s="3"/>
    </row>
    <row r="665" ht="13.5">
      <c r="C665" s="3"/>
    </row>
    <row r="666" ht="13.5">
      <c r="C666" s="3"/>
    </row>
    <row r="667" ht="13.5">
      <c r="C667" s="3"/>
    </row>
    <row r="668" ht="13.5">
      <c r="C668" s="3"/>
    </row>
    <row r="669" ht="13.5">
      <c r="C669" s="3"/>
    </row>
    <row r="670" ht="13.5">
      <c r="C670" s="3"/>
    </row>
    <row r="671" ht="13.5">
      <c r="C671" s="3"/>
    </row>
    <row r="672" ht="13.5">
      <c r="C672" s="3"/>
    </row>
    <row r="673" ht="13.5">
      <c r="C673" s="3"/>
    </row>
    <row r="674" ht="13.5">
      <c r="C674" s="3"/>
    </row>
    <row r="675" ht="13.5">
      <c r="C675" s="3"/>
    </row>
    <row r="676" ht="13.5">
      <c r="C676" s="3"/>
    </row>
    <row r="677" ht="13.5">
      <c r="C677" s="3"/>
    </row>
    <row r="678" ht="13.5">
      <c r="C678" s="3"/>
    </row>
    <row r="679" ht="13.5">
      <c r="C679" s="3"/>
    </row>
    <row r="680" ht="13.5">
      <c r="C680" s="3"/>
    </row>
    <row r="681" ht="13.5">
      <c r="C681" s="3"/>
    </row>
    <row r="682" ht="13.5">
      <c r="C682" s="3"/>
    </row>
    <row r="683" ht="13.5">
      <c r="C683" s="3"/>
    </row>
    <row r="684" ht="13.5">
      <c r="C684" s="3"/>
    </row>
    <row r="685" ht="13.5">
      <c r="C685" s="3"/>
    </row>
    <row r="686" ht="13.5">
      <c r="C686" s="3"/>
    </row>
    <row r="687" ht="13.5">
      <c r="C687" s="3"/>
    </row>
    <row r="688" ht="13.5">
      <c r="C688" s="3"/>
    </row>
    <row r="689" ht="13.5">
      <c r="C689" s="3"/>
    </row>
    <row r="690" ht="13.5">
      <c r="C690" s="3"/>
    </row>
    <row r="691" ht="13.5">
      <c r="C691" s="3"/>
    </row>
    <row r="692" ht="13.5">
      <c r="C692" s="3"/>
    </row>
    <row r="693" ht="13.5">
      <c r="C693" s="3"/>
    </row>
    <row r="694" ht="13.5">
      <c r="C694" s="3"/>
    </row>
    <row r="695" ht="13.5">
      <c r="C695" s="3"/>
    </row>
    <row r="696" ht="13.5">
      <c r="C696" s="3"/>
    </row>
    <row r="697" ht="13.5">
      <c r="C697" s="3"/>
    </row>
    <row r="698" ht="13.5">
      <c r="C698" s="3"/>
    </row>
    <row r="699" ht="13.5">
      <c r="C699" s="3"/>
    </row>
    <row r="700" ht="13.5">
      <c r="C700" s="3"/>
    </row>
    <row r="701" ht="13.5">
      <c r="C701" s="3"/>
    </row>
    <row r="702" ht="13.5">
      <c r="C702" s="3"/>
    </row>
    <row r="703" ht="13.5">
      <c r="C703" s="3"/>
    </row>
    <row r="704" ht="13.5">
      <c r="C704" s="3"/>
    </row>
    <row r="705" ht="13.5">
      <c r="C705" s="3"/>
    </row>
    <row r="706" ht="13.5">
      <c r="C706" s="3"/>
    </row>
    <row r="707" ht="13.5">
      <c r="C707" s="3"/>
    </row>
    <row r="708" ht="13.5">
      <c r="C708" s="3"/>
    </row>
    <row r="709" ht="13.5">
      <c r="C709" s="3"/>
    </row>
    <row r="710" ht="13.5">
      <c r="C710" s="3"/>
    </row>
    <row r="711" ht="13.5">
      <c r="C711" s="3"/>
    </row>
    <row r="712" ht="13.5">
      <c r="C712" s="3"/>
    </row>
    <row r="713" ht="13.5">
      <c r="C713" s="3"/>
    </row>
    <row r="714" ht="13.5">
      <c r="C714" s="3"/>
    </row>
    <row r="715" ht="13.5">
      <c r="C715" s="3"/>
    </row>
    <row r="716" ht="13.5">
      <c r="C716" s="3"/>
    </row>
    <row r="717" ht="13.5">
      <c r="C717" s="3"/>
    </row>
    <row r="718" ht="13.5">
      <c r="C718" s="3"/>
    </row>
    <row r="719" ht="13.5">
      <c r="C719" s="3"/>
    </row>
    <row r="720" ht="13.5">
      <c r="C720" s="3"/>
    </row>
    <row r="721" ht="13.5">
      <c r="C721" s="3"/>
    </row>
    <row r="722" ht="13.5">
      <c r="C722" s="3"/>
    </row>
    <row r="723" ht="13.5">
      <c r="C723" s="3"/>
    </row>
    <row r="724" ht="13.5">
      <c r="C724" s="3"/>
    </row>
    <row r="725" ht="13.5">
      <c r="C725" s="3"/>
    </row>
    <row r="726" ht="13.5">
      <c r="C726" s="3"/>
    </row>
    <row r="727" ht="13.5">
      <c r="C727" s="3"/>
    </row>
    <row r="728" ht="13.5">
      <c r="C728" s="3"/>
    </row>
    <row r="729" ht="13.5">
      <c r="C729" s="3"/>
    </row>
    <row r="730" ht="13.5">
      <c r="C730" s="3"/>
    </row>
    <row r="731" ht="13.5">
      <c r="C731" s="3"/>
    </row>
    <row r="732" ht="13.5">
      <c r="C732" s="3"/>
    </row>
    <row r="733" ht="13.5">
      <c r="C733" s="3"/>
    </row>
    <row r="734" ht="13.5">
      <c r="C734" s="3"/>
    </row>
    <row r="735" ht="13.5">
      <c r="C735" s="3"/>
    </row>
    <row r="736" ht="13.5">
      <c r="C736" s="3"/>
    </row>
    <row r="737" ht="13.5">
      <c r="C737" s="3"/>
    </row>
    <row r="738" ht="13.5">
      <c r="C738" s="3"/>
    </row>
    <row r="739" ht="13.5">
      <c r="C739" s="3"/>
    </row>
    <row r="740" ht="13.5">
      <c r="C740" s="3"/>
    </row>
    <row r="741" ht="13.5">
      <c r="C741" s="3"/>
    </row>
    <row r="742" ht="13.5">
      <c r="C742" s="3"/>
    </row>
    <row r="743" ht="13.5">
      <c r="C743" s="3"/>
    </row>
    <row r="744" ht="13.5">
      <c r="C744" s="3"/>
    </row>
    <row r="745" ht="13.5">
      <c r="C745" s="3"/>
    </row>
    <row r="746" ht="13.5">
      <c r="C746" s="3"/>
    </row>
    <row r="747" ht="13.5">
      <c r="C747" s="3"/>
    </row>
    <row r="748" ht="13.5">
      <c r="C748" s="3"/>
    </row>
    <row r="749" ht="13.5">
      <c r="C749" s="3"/>
    </row>
    <row r="750" ht="13.5">
      <c r="C750" s="3"/>
    </row>
    <row r="751" ht="13.5">
      <c r="C751" s="3"/>
    </row>
    <row r="752" ht="13.5">
      <c r="C752" s="3"/>
    </row>
    <row r="753" ht="13.5">
      <c r="C753" s="3"/>
    </row>
    <row r="754" ht="13.5">
      <c r="C754" s="3"/>
    </row>
    <row r="755" ht="13.5">
      <c r="C755" s="3"/>
    </row>
    <row r="756" ht="13.5">
      <c r="C756" s="3"/>
    </row>
    <row r="757" ht="13.5">
      <c r="C757" s="3"/>
    </row>
    <row r="758" ht="13.5">
      <c r="C758" s="3"/>
    </row>
    <row r="759" ht="13.5">
      <c r="C759" s="3"/>
    </row>
    <row r="760" ht="13.5">
      <c r="C760" s="3"/>
    </row>
    <row r="761" ht="13.5">
      <c r="C761" s="3"/>
    </row>
    <row r="762" ht="13.5">
      <c r="C762" s="3"/>
    </row>
    <row r="763" ht="13.5">
      <c r="C763" s="3"/>
    </row>
    <row r="764" ht="13.5">
      <c r="C764" s="3"/>
    </row>
    <row r="765" ht="13.5">
      <c r="C765" s="3"/>
    </row>
    <row r="766" ht="13.5">
      <c r="C766" s="3"/>
    </row>
    <row r="767" ht="13.5">
      <c r="C767" s="3"/>
    </row>
    <row r="768" ht="13.5">
      <c r="C768" s="3"/>
    </row>
    <row r="769" ht="13.5">
      <c r="C769" s="3"/>
    </row>
    <row r="770" ht="13.5">
      <c r="C770" s="3"/>
    </row>
    <row r="771" ht="13.5">
      <c r="C771" s="3"/>
    </row>
    <row r="772" ht="13.5">
      <c r="C772" s="3"/>
    </row>
    <row r="773" ht="13.5">
      <c r="C773" s="3"/>
    </row>
    <row r="774" ht="13.5">
      <c r="C774" s="3"/>
    </row>
    <row r="775" ht="13.5">
      <c r="C775" s="3"/>
    </row>
    <row r="776" ht="13.5">
      <c r="C776" s="3"/>
    </row>
    <row r="777" ht="13.5">
      <c r="C777" s="3"/>
    </row>
    <row r="778" ht="13.5">
      <c r="C778" s="3"/>
    </row>
    <row r="779" ht="13.5">
      <c r="C779" s="3"/>
    </row>
    <row r="780" ht="13.5">
      <c r="C780" s="3"/>
    </row>
    <row r="781" ht="13.5">
      <c r="C781" s="3"/>
    </row>
    <row r="782" ht="13.5">
      <c r="C782" s="3"/>
    </row>
    <row r="783" ht="13.5">
      <c r="C783" s="3"/>
    </row>
    <row r="784" ht="13.5">
      <c r="C784" s="3"/>
    </row>
    <row r="785" ht="13.5">
      <c r="C785" s="3"/>
    </row>
    <row r="786" ht="13.5">
      <c r="C786" s="3"/>
    </row>
    <row r="787" ht="13.5">
      <c r="C787" s="3"/>
    </row>
    <row r="788" ht="13.5">
      <c r="C788" s="3"/>
    </row>
    <row r="789" ht="13.5">
      <c r="C789" s="3"/>
    </row>
    <row r="790" ht="13.5">
      <c r="C790" s="3"/>
    </row>
    <row r="791" ht="13.5">
      <c r="C791" s="3"/>
    </row>
    <row r="792" ht="13.5">
      <c r="C792" s="3"/>
    </row>
    <row r="793" ht="13.5">
      <c r="C793" s="3"/>
    </row>
    <row r="794" ht="13.5">
      <c r="C794" s="3"/>
    </row>
    <row r="795" ht="13.5">
      <c r="C795" s="3"/>
    </row>
    <row r="796" ht="13.5">
      <c r="C796" s="3"/>
    </row>
    <row r="797" ht="13.5">
      <c r="C797" s="3"/>
    </row>
    <row r="798" ht="13.5">
      <c r="C798" s="3"/>
    </row>
    <row r="799" ht="13.5">
      <c r="C799" s="3"/>
    </row>
    <row r="800" ht="13.5">
      <c r="C800" s="3"/>
    </row>
    <row r="801" ht="13.5">
      <c r="C801" s="3"/>
    </row>
    <row r="802" ht="13.5">
      <c r="C802" s="3"/>
    </row>
    <row r="803" ht="13.5">
      <c r="C803" s="3"/>
    </row>
    <row r="804" ht="13.5">
      <c r="C804" s="3"/>
    </row>
    <row r="805" ht="13.5">
      <c r="C805" s="3"/>
    </row>
    <row r="806" ht="13.5">
      <c r="C806" s="3"/>
    </row>
    <row r="807" ht="13.5">
      <c r="C807" s="3"/>
    </row>
    <row r="808" ht="13.5">
      <c r="C808" s="3"/>
    </row>
    <row r="809" ht="13.5">
      <c r="C809" s="3"/>
    </row>
    <row r="810" ht="13.5">
      <c r="C810" s="3"/>
    </row>
    <row r="811" ht="13.5">
      <c r="C811" s="3"/>
    </row>
    <row r="812" ht="13.5">
      <c r="C812" s="3"/>
    </row>
    <row r="813" ht="13.5">
      <c r="C813" s="3"/>
    </row>
    <row r="814" ht="13.5">
      <c r="C814" s="3"/>
    </row>
    <row r="815" ht="13.5">
      <c r="C815" s="3"/>
    </row>
    <row r="816" ht="13.5">
      <c r="C816" s="3"/>
    </row>
    <row r="817" ht="13.5">
      <c r="C817" s="3"/>
    </row>
    <row r="818" ht="13.5">
      <c r="C818" s="3"/>
    </row>
    <row r="819" ht="13.5">
      <c r="C819" s="3"/>
    </row>
    <row r="820" ht="13.5">
      <c r="C820" s="3"/>
    </row>
    <row r="821" ht="13.5">
      <c r="C821" s="3"/>
    </row>
    <row r="822" ht="13.5">
      <c r="C822" s="3"/>
    </row>
    <row r="823" ht="13.5">
      <c r="C823" s="3"/>
    </row>
    <row r="824" ht="13.5">
      <c r="C824" s="3"/>
    </row>
    <row r="825" ht="13.5">
      <c r="C825" s="3"/>
    </row>
    <row r="826" ht="13.5">
      <c r="C826" s="3"/>
    </row>
    <row r="827" ht="13.5">
      <c r="C827" s="3"/>
    </row>
    <row r="828" ht="13.5">
      <c r="C828" s="3"/>
    </row>
    <row r="829" ht="13.5">
      <c r="C829" s="3"/>
    </row>
    <row r="830" ht="13.5">
      <c r="C830" s="3"/>
    </row>
    <row r="831" ht="13.5">
      <c r="C831" s="3"/>
    </row>
    <row r="832" ht="13.5">
      <c r="C832" s="3"/>
    </row>
    <row r="833" ht="13.5">
      <c r="C833" s="3"/>
    </row>
    <row r="834" ht="13.5">
      <c r="C834" s="3"/>
    </row>
    <row r="835" ht="13.5">
      <c r="C835" s="3"/>
    </row>
    <row r="836" ht="13.5">
      <c r="C836" s="3"/>
    </row>
    <row r="837" ht="13.5">
      <c r="C837" s="3"/>
    </row>
    <row r="838" ht="13.5">
      <c r="C838" s="3"/>
    </row>
    <row r="839" ht="13.5">
      <c r="C839" s="3"/>
    </row>
    <row r="840" ht="13.5">
      <c r="C840" s="3"/>
    </row>
    <row r="841" ht="13.5">
      <c r="C841" s="3"/>
    </row>
    <row r="842" ht="13.5">
      <c r="C842" s="3"/>
    </row>
    <row r="843" ht="13.5">
      <c r="C843" s="3"/>
    </row>
    <row r="844" ht="13.5">
      <c r="C844" s="3"/>
    </row>
    <row r="845" ht="13.5">
      <c r="C845" s="3"/>
    </row>
    <row r="846" ht="13.5">
      <c r="C846" s="3"/>
    </row>
    <row r="847" ht="13.5">
      <c r="C847" s="3"/>
    </row>
    <row r="848" ht="13.5">
      <c r="C848" s="3"/>
    </row>
    <row r="849" ht="13.5">
      <c r="C849" s="3"/>
    </row>
    <row r="850" ht="13.5">
      <c r="C850" s="3"/>
    </row>
    <row r="851" ht="13.5">
      <c r="C851" s="3"/>
    </row>
    <row r="852" ht="13.5">
      <c r="C852" s="3"/>
    </row>
    <row r="853" ht="13.5">
      <c r="C853" s="3"/>
    </row>
    <row r="854" ht="13.5">
      <c r="C854" s="3"/>
    </row>
    <row r="855" ht="13.5">
      <c r="C855" s="3"/>
    </row>
    <row r="856" ht="13.5">
      <c r="C856" s="3"/>
    </row>
    <row r="857" ht="13.5">
      <c r="C857" s="3"/>
    </row>
    <row r="858" ht="13.5">
      <c r="C858" s="3"/>
    </row>
    <row r="859" ht="13.5">
      <c r="C859" s="3"/>
    </row>
    <row r="860" ht="13.5">
      <c r="C860" s="3"/>
    </row>
    <row r="861" ht="13.5">
      <c r="C861" s="3"/>
    </row>
    <row r="862" ht="13.5">
      <c r="C862" s="3"/>
    </row>
    <row r="863" ht="13.5">
      <c r="C863" s="3"/>
    </row>
    <row r="864" ht="13.5">
      <c r="C864" s="3"/>
    </row>
    <row r="865" ht="13.5">
      <c r="C865" s="3"/>
    </row>
    <row r="866" ht="13.5">
      <c r="C866" s="3"/>
    </row>
    <row r="867" ht="13.5">
      <c r="C867" s="3"/>
    </row>
    <row r="868" ht="13.5">
      <c r="C868" s="3"/>
    </row>
    <row r="869" ht="13.5">
      <c r="C869" s="3"/>
    </row>
    <row r="870" ht="13.5">
      <c r="C870" s="3"/>
    </row>
    <row r="871" ht="13.5">
      <c r="C871" s="3"/>
    </row>
    <row r="872" ht="13.5">
      <c r="C872" s="3"/>
    </row>
    <row r="873" ht="13.5">
      <c r="C873" s="3"/>
    </row>
    <row r="874" ht="13.5">
      <c r="C874" s="3"/>
    </row>
    <row r="875" ht="13.5">
      <c r="C875" s="3"/>
    </row>
    <row r="876" ht="13.5">
      <c r="C876" s="3"/>
    </row>
    <row r="877" ht="13.5">
      <c r="C877" s="3"/>
    </row>
    <row r="878" ht="13.5">
      <c r="C878" s="3"/>
    </row>
    <row r="879" ht="13.5">
      <c r="C879" s="3"/>
    </row>
    <row r="880" ht="13.5">
      <c r="C880" s="3"/>
    </row>
    <row r="881" ht="13.5">
      <c r="C881" s="3"/>
    </row>
    <row r="882" ht="13.5">
      <c r="C882" s="3"/>
    </row>
    <row r="883" ht="13.5">
      <c r="C883" s="3"/>
    </row>
    <row r="884" ht="13.5">
      <c r="C884" s="3"/>
    </row>
    <row r="885" ht="13.5">
      <c r="C885" s="3"/>
    </row>
    <row r="886" ht="13.5">
      <c r="C886" s="3"/>
    </row>
    <row r="887" ht="13.5">
      <c r="C887" s="3"/>
    </row>
    <row r="888" ht="13.5">
      <c r="C888" s="3"/>
    </row>
    <row r="889" ht="13.5">
      <c r="C889" s="3"/>
    </row>
    <row r="890" ht="13.5">
      <c r="C890" s="3"/>
    </row>
    <row r="891" ht="13.5">
      <c r="C891" s="3"/>
    </row>
    <row r="892" ht="13.5">
      <c r="C892" s="3"/>
    </row>
    <row r="893" ht="13.5">
      <c r="C893" s="3"/>
    </row>
    <row r="894" ht="13.5">
      <c r="C894" s="3"/>
    </row>
    <row r="895" ht="13.5">
      <c r="C895" s="3"/>
    </row>
    <row r="896" ht="13.5">
      <c r="C896" s="3"/>
    </row>
    <row r="897" ht="13.5">
      <c r="C897" s="3"/>
    </row>
    <row r="898" ht="13.5">
      <c r="C898" s="3"/>
    </row>
    <row r="899" ht="13.5">
      <c r="C899" s="3"/>
    </row>
    <row r="900" ht="13.5">
      <c r="C900" s="3"/>
    </row>
    <row r="901" ht="13.5">
      <c r="C901" s="3"/>
    </row>
    <row r="902" ht="13.5">
      <c r="C902" s="3"/>
    </row>
    <row r="903" ht="13.5">
      <c r="C903" s="3"/>
    </row>
    <row r="904" ht="13.5">
      <c r="C904" s="3"/>
    </row>
    <row r="905" ht="13.5">
      <c r="C905" s="3"/>
    </row>
    <row r="906" ht="13.5">
      <c r="C906" s="3"/>
    </row>
    <row r="907" ht="13.5">
      <c r="C907" s="3"/>
    </row>
    <row r="908" ht="13.5">
      <c r="C908" s="3"/>
    </row>
    <row r="909" ht="13.5">
      <c r="C909" s="3"/>
    </row>
    <row r="910" ht="13.5">
      <c r="C910" s="3"/>
    </row>
    <row r="911" ht="13.5">
      <c r="C911" s="3"/>
    </row>
    <row r="912" ht="13.5">
      <c r="C912" s="3"/>
    </row>
    <row r="913" ht="13.5">
      <c r="C913" s="3"/>
    </row>
    <row r="914" ht="13.5">
      <c r="C914" s="3"/>
    </row>
    <row r="915" ht="13.5">
      <c r="C915" s="3"/>
    </row>
    <row r="916" ht="13.5">
      <c r="C916" s="3"/>
    </row>
    <row r="917" ht="13.5">
      <c r="C917" s="3"/>
    </row>
    <row r="918" ht="13.5">
      <c r="C918" s="3"/>
    </row>
    <row r="919" ht="13.5">
      <c r="C919" s="3"/>
    </row>
    <row r="920" ht="13.5">
      <c r="C920" s="3"/>
    </row>
    <row r="921" ht="13.5">
      <c r="C921" s="3"/>
    </row>
    <row r="922" ht="13.5">
      <c r="C922" s="3"/>
    </row>
    <row r="923" ht="13.5">
      <c r="C923" s="3"/>
    </row>
    <row r="924" ht="13.5">
      <c r="C924" s="3"/>
    </row>
    <row r="925" ht="13.5">
      <c r="C925" s="3"/>
    </row>
    <row r="926" ht="13.5">
      <c r="C926" s="3"/>
    </row>
    <row r="927" ht="13.5">
      <c r="C927" s="3"/>
    </row>
    <row r="928" ht="13.5">
      <c r="C928" s="3"/>
    </row>
    <row r="929" ht="13.5">
      <c r="C929" s="3"/>
    </row>
    <row r="930" ht="13.5">
      <c r="C930" s="3"/>
    </row>
    <row r="931" ht="13.5">
      <c r="C931" s="3"/>
    </row>
    <row r="932" ht="13.5">
      <c r="C932" s="3"/>
    </row>
    <row r="933" ht="13.5">
      <c r="C933" s="3"/>
    </row>
    <row r="934" ht="13.5">
      <c r="C934" s="3"/>
    </row>
    <row r="935" ht="13.5">
      <c r="C935" s="3"/>
    </row>
    <row r="936" ht="13.5">
      <c r="C936" s="3"/>
    </row>
    <row r="937" ht="13.5">
      <c r="C937" s="3"/>
    </row>
    <row r="938" ht="13.5">
      <c r="C938" s="3"/>
    </row>
    <row r="939" ht="13.5">
      <c r="C939" s="3"/>
    </row>
    <row r="940" ht="13.5">
      <c r="C940" s="3"/>
    </row>
    <row r="941" ht="13.5">
      <c r="C941" s="3"/>
    </row>
    <row r="942" ht="13.5">
      <c r="C942" s="3"/>
    </row>
    <row r="943" ht="13.5">
      <c r="C943" s="3"/>
    </row>
    <row r="944" ht="13.5">
      <c r="C944" s="3"/>
    </row>
    <row r="945" ht="13.5">
      <c r="C945" s="3"/>
    </row>
    <row r="946" ht="13.5">
      <c r="C946" s="3"/>
    </row>
    <row r="947" ht="13.5">
      <c r="C947" s="3"/>
    </row>
    <row r="948" ht="13.5">
      <c r="C948" s="3"/>
    </row>
    <row r="949" ht="13.5">
      <c r="C949" s="3"/>
    </row>
    <row r="950" ht="13.5">
      <c r="C950" s="3"/>
    </row>
    <row r="951" ht="13.5">
      <c r="C951" s="3"/>
    </row>
    <row r="952" ht="13.5">
      <c r="C952" s="3"/>
    </row>
    <row r="953" ht="13.5">
      <c r="C953" s="3"/>
    </row>
    <row r="954" ht="13.5">
      <c r="C954" s="3"/>
    </row>
    <row r="955" ht="13.5">
      <c r="C955" s="3"/>
    </row>
    <row r="956" ht="13.5">
      <c r="C956" s="3"/>
    </row>
    <row r="957" ht="13.5">
      <c r="C957" s="3"/>
    </row>
    <row r="958" ht="13.5">
      <c r="C958" s="3"/>
    </row>
    <row r="959" ht="13.5">
      <c r="C959" s="3"/>
    </row>
    <row r="960" ht="13.5">
      <c r="C960" s="3"/>
    </row>
    <row r="961" ht="13.5">
      <c r="C961" s="3"/>
    </row>
    <row r="962" ht="13.5">
      <c r="C962" s="3"/>
    </row>
    <row r="963" ht="13.5">
      <c r="C963" s="3"/>
    </row>
    <row r="964" ht="13.5">
      <c r="C964" s="3"/>
    </row>
    <row r="965" ht="13.5">
      <c r="C965" s="3"/>
    </row>
    <row r="966" ht="13.5">
      <c r="C966" s="3"/>
    </row>
    <row r="967" ht="13.5">
      <c r="C967" s="3"/>
    </row>
    <row r="968" ht="13.5">
      <c r="C968" s="3"/>
    </row>
    <row r="969" ht="13.5">
      <c r="C969" s="3"/>
    </row>
    <row r="970" ht="13.5">
      <c r="C970" s="3"/>
    </row>
    <row r="971" ht="13.5">
      <c r="C971" s="3"/>
    </row>
    <row r="972" ht="13.5">
      <c r="C972" s="3"/>
    </row>
    <row r="973" ht="13.5">
      <c r="C973" s="3"/>
    </row>
    <row r="974" ht="13.5">
      <c r="C974" s="3"/>
    </row>
    <row r="975" ht="13.5">
      <c r="C975" s="3"/>
    </row>
    <row r="976" ht="13.5">
      <c r="C976" s="3"/>
    </row>
    <row r="977" ht="13.5">
      <c r="C977" s="3"/>
    </row>
    <row r="978" ht="13.5">
      <c r="C978" s="3"/>
    </row>
    <row r="979" ht="13.5">
      <c r="C979" s="3"/>
    </row>
    <row r="980" ht="13.5">
      <c r="C980" s="3"/>
    </row>
    <row r="981" ht="13.5">
      <c r="C981" s="3"/>
    </row>
    <row r="982" ht="13.5">
      <c r="C982" s="3"/>
    </row>
    <row r="983" ht="13.5">
      <c r="C983" s="3"/>
    </row>
    <row r="984" ht="13.5">
      <c r="C984" s="3"/>
    </row>
    <row r="985" ht="13.5">
      <c r="C985" s="3"/>
    </row>
    <row r="986" ht="13.5">
      <c r="C986" s="3"/>
    </row>
    <row r="987" ht="13.5">
      <c r="C987" s="3"/>
    </row>
    <row r="988" ht="13.5">
      <c r="C988" s="3"/>
    </row>
    <row r="989" ht="13.5">
      <c r="C989" s="3"/>
    </row>
    <row r="990" ht="13.5">
      <c r="C990" s="3"/>
    </row>
    <row r="991" ht="13.5">
      <c r="C991" s="3"/>
    </row>
    <row r="992" ht="13.5">
      <c r="C992" s="3"/>
    </row>
    <row r="993" ht="13.5">
      <c r="C993" s="3"/>
    </row>
    <row r="994" ht="13.5">
      <c r="C994" s="3"/>
    </row>
    <row r="995" ht="13.5">
      <c r="C995" s="3"/>
    </row>
    <row r="996" ht="13.5">
      <c r="C996" s="3"/>
    </row>
    <row r="997" ht="13.5">
      <c r="C997" s="3"/>
    </row>
    <row r="998" ht="13.5">
      <c r="C998" s="3"/>
    </row>
    <row r="999" ht="13.5">
      <c r="C999" s="3"/>
    </row>
    <row r="1000" ht="13.5">
      <c r="C1000" s="3"/>
    </row>
    <row r="1001" ht="13.5">
      <c r="C1001" s="3"/>
    </row>
    <row r="1002" ht="13.5">
      <c r="C1002" s="3"/>
    </row>
    <row r="1003" ht="13.5">
      <c r="C1003" s="3"/>
    </row>
    <row r="1004" ht="13.5">
      <c r="C1004" s="3"/>
    </row>
    <row r="1005" ht="13.5">
      <c r="C1005" s="3"/>
    </row>
    <row r="1006" ht="13.5">
      <c r="C1006" s="3"/>
    </row>
    <row r="1007" ht="13.5">
      <c r="C1007" s="3"/>
    </row>
    <row r="1008" ht="13.5">
      <c r="C1008" s="3"/>
    </row>
    <row r="1009" ht="13.5">
      <c r="C1009" s="3"/>
    </row>
    <row r="1010" ht="13.5">
      <c r="C1010" s="3"/>
    </row>
    <row r="1011" ht="13.5">
      <c r="C1011" s="3"/>
    </row>
    <row r="1012" ht="13.5">
      <c r="C1012" s="3"/>
    </row>
    <row r="1013" ht="13.5">
      <c r="C1013" s="3"/>
    </row>
    <row r="1014" ht="13.5">
      <c r="C1014" s="3"/>
    </row>
    <row r="1015" ht="13.5">
      <c r="C1015" s="3"/>
    </row>
    <row r="1016" ht="13.5">
      <c r="C1016" s="3"/>
    </row>
    <row r="1017" ht="13.5">
      <c r="C1017" s="3"/>
    </row>
    <row r="1018" ht="13.5">
      <c r="C1018" s="3"/>
    </row>
    <row r="1019" ht="13.5">
      <c r="C1019" s="3"/>
    </row>
    <row r="1020" ht="13.5">
      <c r="C1020" s="3"/>
    </row>
    <row r="1021" ht="13.5">
      <c r="C1021" s="3"/>
    </row>
    <row r="1022" ht="13.5">
      <c r="C1022" s="3"/>
    </row>
    <row r="1023" ht="13.5">
      <c r="C1023" s="3"/>
    </row>
    <row r="1024" ht="13.5">
      <c r="C1024" s="3"/>
    </row>
    <row r="1025" ht="13.5">
      <c r="C1025" s="3"/>
    </row>
    <row r="1026" ht="13.5">
      <c r="C1026" s="3"/>
    </row>
    <row r="1027" ht="13.5">
      <c r="C1027" s="3"/>
    </row>
    <row r="1028" ht="13.5">
      <c r="C1028" s="3"/>
    </row>
    <row r="1029" ht="13.5">
      <c r="C1029" s="3"/>
    </row>
    <row r="1030" ht="13.5">
      <c r="C1030" s="3"/>
    </row>
    <row r="1031" ht="13.5">
      <c r="C1031" s="3"/>
    </row>
    <row r="1032" ht="13.5">
      <c r="C1032" s="3"/>
    </row>
    <row r="1033" ht="13.5">
      <c r="C1033" s="3"/>
    </row>
    <row r="1034" ht="13.5">
      <c r="C1034" s="3"/>
    </row>
    <row r="1035" ht="13.5">
      <c r="C1035" s="3"/>
    </row>
    <row r="1036" ht="13.5">
      <c r="C1036" s="3"/>
    </row>
    <row r="1037" ht="13.5">
      <c r="C1037" s="3"/>
    </row>
    <row r="1038" ht="13.5">
      <c r="C1038" s="3"/>
    </row>
    <row r="1039" ht="13.5">
      <c r="C1039" s="3"/>
    </row>
    <row r="1040" ht="13.5">
      <c r="C1040" s="3"/>
    </row>
    <row r="1041" ht="13.5">
      <c r="C1041" s="3"/>
    </row>
    <row r="1042" ht="13.5">
      <c r="C1042" s="3"/>
    </row>
    <row r="1043" ht="13.5">
      <c r="C1043" s="3"/>
    </row>
    <row r="1044" ht="13.5">
      <c r="C1044" s="3"/>
    </row>
    <row r="1045" ht="13.5">
      <c r="C1045" s="3"/>
    </row>
    <row r="1046" ht="13.5">
      <c r="C1046" s="3"/>
    </row>
    <row r="1047" ht="13.5">
      <c r="C1047" s="3"/>
    </row>
    <row r="1048" ht="13.5">
      <c r="C1048" s="3"/>
    </row>
    <row r="1049" ht="13.5">
      <c r="C1049" s="3"/>
    </row>
    <row r="1050" ht="13.5">
      <c r="C1050" s="3"/>
    </row>
    <row r="1051" ht="13.5">
      <c r="C1051" s="3"/>
    </row>
    <row r="1052" ht="13.5">
      <c r="C1052" s="3"/>
    </row>
    <row r="1053" ht="13.5">
      <c r="C1053" s="3"/>
    </row>
    <row r="1054" ht="13.5">
      <c r="C1054" s="3"/>
    </row>
    <row r="1055" ht="13.5">
      <c r="C1055" s="3"/>
    </row>
    <row r="1056" ht="13.5">
      <c r="C1056" s="3"/>
    </row>
    <row r="1057" ht="13.5">
      <c r="C1057" s="3"/>
    </row>
    <row r="1058" ht="13.5">
      <c r="C1058" s="3"/>
    </row>
    <row r="1059" ht="13.5">
      <c r="C1059" s="3"/>
    </row>
    <row r="1060" ht="13.5">
      <c r="C1060" s="3"/>
    </row>
    <row r="1061" ht="13.5">
      <c r="C1061" s="3"/>
    </row>
    <row r="1062" ht="13.5">
      <c r="C1062" s="3"/>
    </row>
    <row r="1063" ht="13.5">
      <c r="C1063" s="3"/>
    </row>
    <row r="1064" ht="13.5">
      <c r="C1064" s="3"/>
    </row>
    <row r="1065" ht="13.5">
      <c r="C1065" s="3"/>
    </row>
    <row r="1066" ht="13.5">
      <c r="C1066" s="3"/>
    </row>
    <row r="1067" ht="13.5">
      <c r="C1067" s="3"/>
    </row>
    <row r="1068" ht="13.5">
      <c r="C1068" s="3"/>
    </row>
    <row r="1069" ht="13.5">
      <c r="C1069" s="3"/>
    </row>
    <row r="1070" ht="13.5">
      <c r="C1070" s="3"/>
    </row>
    <row r="1071" ht="13.5">
      <c r="C1071" s="3"/>
    </row>
    <row r="1072" ht="13.5">
      <c r="C1072" s="3"/>
    </row>
    <row r="1073" ht="13.5">
      <c r="C1073" s="3"/>
    </row>
    <row r="1074" ht="13.5">
      <c r="C1074" s="3"/>
    </row>
    <row r="1075" ht="13.5">
      <c r="C1075" s="3"/>
    </row>
    <row r="1076" ht="13.5">
      <c r="C1076" s="3"/>
    </row>
    <row r="1077" ht="13.5">
      <c r="C1077" s="3"/>
    </row>
    <row r="1078" ht="13.5">
      <c r="C1078" s="3"/>
    </row>
    <row r="1079" ht="13.5">
      <c r="C1079" s="3"/>
    </row>
    <row r="1080" ht="13.5">
      <c r="C1080" s="3"/>
    </row>
    <row r="1081" ht="13.5">
      <c r="C1081" s="3"/>
    </row>
    <row r="1082" ht="13.5">
      <c r="C1082" s="3"/>
    </row>
    <row r="1083" ht="13.5">
      <c r="C1083" s="3"/>
    </row>
    <row r="1084" ht="13.5">
      <c r="C1084" s="3"/>
    </row>
    <row r="1085" ht="13.5">
      <c r="C1085" s="3"/>
    </row>
    <row r="1086" ht="13.5">
      <c r="C1086" s="3"/>
    </row>
    <row r="1087" ht="13.5">
      <c r="C1087" s="3"/>
    </row>
    <row r="1088" ht="13.5">
      <c r="C1088" s="3"/>
    </row>
    <row r="1089" ht="13.5">
      <c r="C1089" s="3"/>
    </row>
    <row r="1090" ht="13.5">
      <c r="C1090" s="3"/>
    </row>
    <row r="1091" ht="13.5">
      <c r="C1091" s="3"/>
    </row>
    <row r="1092" ht="13.5">
      <c r="C1092" s="3"/>
    </row>
    <row r="1093" ht="13.5">
      <c r="C1093" s="3"/>
    </row>
    <row r="1094" ht="13.5">
      <c r="C1094" s="3"/>
    </row>
    <row r="1095" ht="13.5">
      <c r="C1095" s="3"/>
    </row>
    <row r="1096" ht="13.5">
      <c r="C1096" s="3"/>
    </row>
    <row r="1097" ht="13.5">
      <c r="C1097" s="3"/>
    </row>
    <row r="1098" ht="13.5">
      <c r="C1098" s="3"/>
    </row>
    <row r="1099" ht="13.5">
      <c r="C1099" s="3"/>
    </row>
    <row r="1100" ht="13.5">
      <c r="C1100" s="3"/>
    </row>
    <row r="1101" ht="13.5">
      <c r="C1101" s="3"/>
    </row>
    <row r="1102" ht="13.5">
      <c r="C1102" s="3"/>
    </row>
    <row r="1103" ht="13.5">
      <c r="C1103" s="3"/>
    </row>
    <row r="1104" ht="13.5">
      <c r="C1104" s="3"/>
    </row>
    <row r="1105" ht="13.5">
      <c r="C1105" s="3"/>
    </row>
    <row r="1106" ht="13.5">
      <c r="C1106" s="3"/>
    </row>
    <row r="1107" ht="13.5">
      <c r="C1107" s="3"/>
    </row>
    <row r="1108" ht="13.5">
      <c r="C1108" s="3"/>
    </row>
    <row r="1109" ht="13.5">
      <c r="C1109" s="3"/>
    </row>
    <row r="1110" ht="13.5">
      <c r="C1110" s="3"/>
    </row>
    <row r="1111" ht="13.5">
      <c r="C1111" s="3"/>
    </row>
    <row r="1112" ht="13.5">
      <c r="C1112" s="3"/>
    </row>
    <row r="1113" ht="13.5">
      <c r="C1113" s="3"/>
    </row>
    <row r="1114" ht="13.5">
      <c r="C1114" s="3"/>
    </row>
    <row r="1115" ht="13.5">
      <c r="C1115" s="3"/>
    </row>
    <row r="1116" ht="13.5">
      <c r="C1116" s="3"/>
    </row>
    <row r="1117" ht="13.5">
      <c r="C1117" s="3"/>
    </row>
    <row r="1118" ht="13.5">
      <c r="C1118" s="3"/>
    </row>
    <row r="1119" ht="13.5">
      <c r="C1119" s="3"/>
    </row>
    <row r="1120" ht="13.5">
      <c r="C1120" s="3"/>
    </row>
    <row r="1121" ht="13.5">
      <c r="C1121" s="3"/>
    </row>
    <row r="1122" ht="13.5">
      <c r="C1122" s="3"/>
    </row>
    <row r="1123" ht="13.5">
      <c r="C1123" s="3"/>
    </row>
    <row r="1124" ht="13.5">
      <c r="C1124" s="3"/>
    </row>
    <row r="1125" ht="13.5">
      <c r="C1125" s="3"/>
    </row>
    <row r="1126" ht="13.5">
      <c r="C1126" s="3"/>
    </row>
    <row r="1127" ht="13.5">
      <c r="C1127" s="3"/>
    </row>
    <row r="1128" ht="13.5">
      <c r="C1128" s="3"/>
    </row>
    <row r="1129" ht="13.5">
      <c r="C1129" s="3"/>
    </row>
    <row r="1130" ht="13.5">
      <c r="C1130" s="3"/>
    </row>
    <row r="1131" ht="13.5">
      <c r="C1131" s="3"/>
    </row>
    <row r="1132" ht="13.5">
      <c r="C1132" s="3"/>
    </row>
    <row r="1133" ht="13.5">
      <c r="C1133" s="3"/>
    </row>
    <row r="1134" ht="13.5">
      <c r="C1134" s="3"/>
    </row>
    <row r="1135" ht="13.5">
      <c r="C1135" s="3"/>
    </row>
    <row r="1136" ht="13.5">
      <c r="C1136" s="3"/>
    </row>
    <row r="1137" ht="13.5">
      <c r="C1137" s="3"/>
    </row>
    <row r="1138" ht="13.5">
      <c r="C1138" s="3"/>
    </row>
    <row r="1139" ht="13.5">
      <c r="C1139" s="3"/>
    </row>
    <row r="1140" ht="13.5">
      <c r="C1140" s="3"/>
    </row>
    <row r="1141" ht="13.5">
      <c r="C1141" s="3"/>
    </row>
    <row r="1142" ht="13.5">
      <c r="C1142" s="3"/>
    </row>
    <row r="1143" ht="13.5">
      <c r="C1143" s="3"/>
    </row>
    <row r="1144" ht="13.5">
      <c r="C1144" s="3"/>
    </row>
    <row r="1145" ht="13.5">
      <c r="C1145" s="3"/>
    </row>
    <row r="1146" ht="13.5">
      <c r="C1146" s="3"/>
    </row>
    <row r="1147" ht="13.5">
      <c r="C1147" s="3"/>
    </row>
    <row r="1148" ht="13.5">
      <c r="C1148" s="3"/>
    </row>
    <row r="1149" ht="13.5">
      <c r="C1149" s="3"/>
    </row>
    <row r="1150" ht="13.5">
      <c r="C1150" s="3"/>
    </row>
    <row r="1151" ht="13.5">
      <c r="C1151" s="3"/>
    </row>
    <row r="1152" ht="13.5">
      <c r="C1152" s="3"/>
    </row>
    <row r="1153" ht="13.5">
      <c r="C1153" s="3"/>
    </row>
    <row r="1154" ht="13.5">
      <c r="C1154" s="3"/>
    </row>
    <row r="1155" ht="13.5">
      <c r="C1155" s="3"/>
    </row>
    <row r="1156" ht="13.5">
      <c r="C1156" s="3"/>
    </row>
    <row r="1157" ht="13.5">
      <c r="C1157" s="3"/>
    </row>
    <row r="1158" ht="13.5">
      <c r="C1158" s="3"/>
    </row>
    <row r="1159" ht="13.5">
      <c r="C1159" s="3"/>
    </row>
    <row r="1160" ht="13.5">
      <c r="C1160" s="3"/>
    </row>
    <row r="1161" ht="13.5">
      <c r="C1161" s="3"/>
    </row>
    <row r="1162" ht="13.5">
      <c r="C1162" s="3"/>
    </row>
    <row r="1163" ht="13.5">
      <c r="C1163" s="3"/>
    </row>
    <row r="1164" ht="13.5">
      <c r="C1164" s="3"/>
    </row>
    <row r="1165" ht="13.5">
      <c r="C1165" s="3"/>
    </row>
    <row r="1166" ht="13.5">
      <c r="C1166" s="3"/>
    </row>
    <row r="1167" ht="13.5">
      <c r="C1167" s="3"/>
    </row>
    <row r="1168" ht="13.5">
      <c r="C1168" s="3"/>
    </row>
    <row r="1169" ht="13.5">
      <c r="C1169" s="3"/>
    </row>
    <row r="1170" ht="13.5">
      <c r="C1170" s="3"/>
    </row>
    <row r="1171" ht="13.5">
      <c r="C1171" s="3"/>
    </row>
    <row r="1172" ht="13.5">
      <c r="C1172" s="3"/>
    </row>
    <row r="1173" ht="13.5">
      <c r="C1173" s="3"/>
    </row>
    <row r="1174" ht="13.5">
      <c r="C1174" s="3"/>
    </row>
    <row r="1175" ht="13.5">
      <c r="C1175" s="3"/>
    </row>
    <row r="1176" ht="13.5">
      <c r="C1176" s="3"/>
    </row>
    <row r="1177" ht="13.5">
      <c r="C1177" s="3"/>
    </row>
    <row r="1178" ht="13.5">
      <c r="C1178" s="3"/>
    </row>
    <row r="1179" ht="13.5">
      <c r="C1179" s="3"/>
    </row>
    <row r="1180" ht="13.5">
      <c r="C1180" s="3"/>
    </row>
    <row r="1181" ht="13.5">
      <c r="C1181" s="3"/>
    </row>
    <row r="1182" ht="13.5">
      <c r="C1182" s="3"/>
    </row>
    <row r="1183" ht="13.5">
      <c r="C1183" s="3"/>
    </row>
    <row r="1184" ht="13.5">
      <c r="C1184" s="3"/>
    </row>
    <row r="1185" ht="13.5">
      <c r="C1185" s="3"/>
    </row>
    <row r="1186" ht="13.5">
      <c r="C1186" s="3"/>
    </row>
    <row r="1187" ht="13.5">
      <c r="C1187" s="3"/>
    </row>
    <row r="1188" ht="13.5">
      <c r="C1188" s="3"/>
    </row>
    <row r="1189" ht="13.5">
      <c r="C1189" s="3"/>
    </row>
    <row r="1190" ht="13.5">
      <c r="C1190" s="3"/>
    </row>
    <row r="1191" ht="13.5">
      <c r="C1191" s="3"/>
    </row>
    <row r="1192" ht="13.5">
      <c r="C1192" s="3"/>
    </row>
    <row r="1193" ht="13.5">
      <c r="C1193" s="3"/>
    </row>
    <row r="1194" ht="13.5">
      <c r="C1194" s="3"/>
    </row>
    <row r="1195" ht="13.5">
      <c r="C1195" s="3"/>
    </row>
    <row r="1196" ht="13.5">
      <c r="C1196" s="3"/>
    </row>
    <row r="1197" ht="13.5">
      <c r="C1197" s="3"/>
    </row>
    <row r="1198" ht="13.5">
      <c r="C1198" s="3"/>
    </row>
    <row r="1199" ht="13.5">
      <c r="C1199" s="3"/>
    </row>
    <row r="1200" ht="13.5">
      <c r="C1200" s="3"/>
    </row>
    <row r="1201" ht="13.5">
      <c r="C1201" s="3"/>
    </row>
    <row r="1202" ht="13.5">
      <c r="C1202" s="3"/>
    </row>
    <row r="1203" ht="13.5">
      <c r="C1203" s="3"/>
    </row>
    <row r="1204" ht="13.5">
      <c r="C1204" s="3"/>
    </row>
    <row r="1205" ht="13.5">
      <c r="C1205" s="3"/>
    </row>
    <row r="1206" ht="13.5">
      <c r="C1206" s="3"/>
    </row>
    <row r="1207" ht="13.5">
      <c r="C1207" s="3"/>
    </row>
    <row r="1208" ht="13.5">
      <c r="C1208" s="3"/>
    </row>
    <row r="1209" ht="13.5">
      <c r="C1209" s="3"/>
    </row>
    <row r="1210" ht="13.5">
      <c r="C1210" s="3"/>
    </row>
    <row r="1211" ht="13.5">
      <c r="C1211" s="3"/>
    </row>
    <row r="1212" ht="13.5">
      <c r="C1212" s="3"/>
    </row>
    <row r="1213" ht="13.5">
      <c r="C1213" s="3"/>
    </row>
    <row r="1214" ht="13.5">
      <c r="C1214" s="3"/>
    </row>
    <row r="1215" ht="13.5">
      <c r="C1215" s="3"/>
    </row>
    <row r="1216" ht="13.5">
      <c r="C1216" s="3"/>
    </row>
    <row r="1217" ht="13.5">
      <c r="C1217" s="3"/>
    </row>
    <row r="1218" ht="13.5">
      <c r="C1218" s="3"/>
    </row>
    <row r="1219" ht="13.5">
      <c r="C1219" s="3"/>
    </row>
    <row r="1220" ht="13.5">
      <c r="C1220" s="3"/>
    </row>
    <row r="1221" ht="13.5">
      <c r="C1221" s="3"/>
    </row>
    <row r="1222" ht="13.5">
      <c r="C1222" s="3"/>
    </row>
    <row r="1223" ht="13.5">
      <c r="C1223" s="3"/>
    </row>
    <row r="1224" ht="13.5">
      <c r="C1224" s="3"/>
    </row>
    <row r="1225" ht="13.5">
      <c r="C1225" s="3"/>
    </row>
    <row r="1226" ht="13.5">
      <c r="C1226" s="3"/>
    </row>
    <row r="1227" ht="13.5">
      <c r="C1227" s="3"/>
    </row>
    <row r="1228" ht="13.5">
      <c r="C1228" s="3"/>
    </row>
    <row r="1229" ht="13.5">
      <c r="C1229" s="3"/>
    </row>
    <row r="1230" ht="13.5">
      <c r="C1230" s="3"/>
    </row>
    <row r="1231" ht="13.5">
      <c r="C1231" s="3"/>
    </row>
    <row r="1232" ht="13.5">
      <c r="C1232" s="3"/>
    </row>
    <row r="1233" ht="13.5">
      <c r="C1233" s="3"/>
    </row>
    <row r="1234" ht="13.5">
      <c r="C1234" s="3"/>
    </row>
    <row r="1235" ht="13.5">
      <c r="C1235" s="3"/>
    </row>
    <row r="1236" ht="13.5">
      <c r="C1236" s="3"/>
    </row>
    <row r="1237" ht="13.5">
      <c r="C1237" s="3"/>
    </row>
    <row r="1238" ht="13.5">
      <c r="C1238" s="3"/>
    </row>
    <row r="1239" ht="13.5">
      <c r="C1239" s="3"/>
    </row>
    <row r="1240" ht="13.5">
      <c r="C1240" s="3"/>
    </row>
    <row r="1241" ht="13.5">
      <c r="C1241" s="3"/>
    </row>
    <row r="1242" ht="13.5">
      <c r="C1242" s="3"/>
    </row>
    <row r="1243" ht="13.5">
      <c r="C1243" s="3"/>
    </row>
    <row r="1244" ht="13.5">
      <c r="C1244" s="3"/>
    </row>
    <row r="1245" ht="13.5">
      <c r="C1245" s="3"/>
    </row>
    <row r="1246" ht="13.5">
      <c r="C1246" s="3"/>
    </row>
    <row r="1247" ht="13.5">
      <c r="C1247" s="3"/>
    </row>
    <row r="1248" ht="13.5">
      <c r="C1248" s="3"/>
    </row>
    <row r="1249" ht="13.5">
      <c r="C1249" s="3"/>
    </row>
    <row r="1250" ht="13.5">
      <c r="C1250" s="3"/>
    </row>
    <row r="1251" ht="13.5">
      <c r="C1251" s="3"/>
    </row>
    <row r="1252" ht="13.5">
      <c r="C1252" s="3"/>
    </row>
    <row r="1253" ht="13.5">
      <c r="C1253" s="3"/>
    </row>
    <row r="1254" ht="13.5">
      <c r="C1254" s="3"/>
    </row>
    <row r="1255" ht="13.5">
      <c r="C1255" s="3"/>
    </row>
    <row r="1256" ht="13.5">
      <c r="C1256" s="3"/>
    </row>
    <row r="1257" ht="13.5">
      <c r="C1257" s="3"/>
    </row>
    <row r="1258" ht="13.5">
      <c r="C1258" s="3"/>
    </row>
    <row r="1259" ht="13.5">
      <c r="C1259" s="3"/>
    </row>
    <row r="1260" ht="13.5">
      <c r="C1260" s="3"/>
    </row>
    <row r="1261" ht="13.5">
      <c r="C1261" s="3"/>
    </row>
    <row r="1262" ht="13.5">
      <c r="C1262" s="3"/>
    </row>
    <row r="1263" ht="13.5">
      <c r="C1263" s="3"/>
    </row>
    <row r="1264" ht="13.5">
      <c r="C1264" s="3"/>
    </row>
    <row r="1265" ht="13.5">
      <c r="C1265" s="3"/>
    </row>
    <row r="1266" ht="13.5">
      <c r="C1266" s="3"/>
    </row>
    <row r="1267" ht="13.5">
      <c r="C1267" s="3"/>
    </row>
    <row r="1268" ht="13.5">
      <c r="C1268" s="3"/>
    </row>
    <row r="1269" ht="13.5">
      <c r="C1269" s="3"/>
    </row>
    <row r="1270" ht="13.5">
      <c r="C1270" s="3"/>
    </row>
    <row r="1271" ht="13.5">
      <c r="C1271" s="3"/>
    </row>
    <row r="1272" ht="13.5">
      <c r="C1272" s="3"/>
    </row>
    <row r="1273" ht="13.5">
      <c r="C1273" s="3"/>
    </row>
    <row r="1274" ht="13.5">
      <c r="C1274" s="3"/>
    </row>
    <row r="1275" ht="13.5">
      <c r="C1275" s="3"/>
    </row>
    <row r="1276" ht="13.5">
      <c r="C1276" s="3"/>
    </row>
    <row r="1277" ht="13.5">
      <c r="C1277" s="3"/>
    </row>
    <row r="1278" ht="13.5">
      <c r="C1278" s="3"/>
    </row>
    <row r="1279" ht="13.5">
      <c r="C1279" s="3"/>
    </row>
    <row r="1280" ht="13.5">
      <c r="C1280" s="3"/>
    </row>
    <row r="1281" ht="13.5">
      <c r="C1281" s="3"/>
    </row>
    <row r="1282" ht="13.5">
      <c r="C1282" s="3"/>
    </row>
    <row r="1283" ht="13.5">
      <c r="C1283" s="3"/>
    </row>
    <row r="1284" ht="13.5">
      <c r="C1284" s="3"/>
    </row>
    <row r="1285" ht="13.5">
      <c r="C1285" s="3"/>
    </row>
    <row r="1286" ht="13.5">
      <c r="C1286" s="3"/>
    </row>
    <row r="1287" ht="13.5">
      <c r="C1287" s="3"/>
    </row>
    <row r="1288" ht="13.5">
      <c r="C1288" s="3"/>
    </row>
    <row r="1289" ht="13.5">
      <c r="C1289" s="3"/>
    </row>
    <row r="1290" ht="13.5">
      <c r="C1290" s="3"/>
    </row>
    <row r="1291" ht="13.5">
      <c r="C1291" s="3"/>
    </row>
    <row r="1292" ht="13.5">
      <c r="C1292" s="3"/>
    </row>
    <row r="1293" ht="13.5">
      <c r="C1293" s="3"/>
    </row>
    <row r="1294" ht="13.5">
      <c r="C1294" s="3"/>
    </row>
    <row r="1295" ht="13.5">
      <c r="C1295" s="3"/>
    </row>
    <row r="1296" ht="13.5">
      <c r="C1296" s="3"/>
    </row>
    <row r="1297" ht="13.5">
      <c r="C1297" s="3"/>
    </row>
    <row r="1298" ht="13.5">
      <c r="C1298" s="3"/>
    </row>
    <row r="65513" ht="13.5">
      <c r="C65513" s="234"/>
    </row>
    <row r="65514" ht="13.5">
      <c r="C65514" s="234"/>
    </row>
    <row r="65515" ht="13.5">
      <c r="C65515" s="234"/>
    </row>
    <row r="65516" ht="13.5">
      <c r="C65516" s="234"/>
    </row>
    <row r="65517" ht="13.5">
      <c r="C65517" s="234"/>
    </row>
    <row r="65518" ht="13.5">
      <c r="C65518" s="234"/>
    </row>
    <row r="65519" ht="13.5">
      <c r="C65519" s="234"/>
    </row>
    <row r="65520" ht="13.5">
      <c r="C65520" s="234"/>
    </row>
    <row r="65521" ht="13.5">
      <c r="C65521" s="234"/>
    </row>
    <row r="65522" ht="13.5">
      <c r="C65522" s="234"/>
    </row>
    <row r="65523" ht="13.5">
      <c r="C65523" s="234"/>
    </row>
    <row r="65524" ht="13.5">
      <c r="C65524" s="234"/>
    </row>
    <row r="65525" ht="13.5">
      <c r="C65525" s="234"/>
    </row>
    <row r="65526" ht="13.5">
      <c r="C65526" s="234"/>
    </row>
    <row r="65527" ht="13.5">
      <c r="C65527" s="234"/>
    </row>
    <row r="65528" ht="13.5">
      <c r="C65528" s="234"/>
    </row>
    <row r="65529" ht="13.5">
      <c r="C65529" s="234"/>
    </row>
    <row r="65530" ht="13.5">
      <c r="C65530" s="234"/>
    </row>
    <row r="65531" ht="13.5">
      <c r="C65531" s="234"/>
    </row>
    <row r="65532" ht="13.5">
      <c r="C65532" s="234"/>
    </row>
    <row r="65533" ht="13.5">
      <c r="C65533" s="234"/>
    </row>
    <row r="65534" ht="13.5">
      <c r="C65534" s="234"/>
    </row>
    <row r="65535" ht="13.5">
      <c r="C65535" s="234"/>
    </row>
    <row r="65536" ht="13.5">
      <c r="C65536" s="234"/>
    </row>
  </sheetData>
  <sheetProtection/>
  <mergeCells count="6">
    <mergeCell ref="E3:H3"/>
    <mergeCell ref="J3:L3"/>
    <mergeCell ref="O3:R3"/>
    <mergeCell ref="S3:T3"/>
    <mergeCell ref="W3:X3"/>
    <mergeCell ref="M3:N3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0"/>
  <sheetViews>
    <sheetView view="pageBreakPreview" zoomScale="90" zoomScaleNormal="80" zoomScaleSheetLayoutView="90" zoomScalePageLayoutView="0" workbookViewId="0" topLeftCell="A1">
      <pane xSplit="3" ySplit="5" topLeftCell="N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2" sqref="O12"/>
    </sheetView>
  </sheetViews>
  <sheetFormatPr defaultColWidth="9.140625" defaultRowHeight="12.75"/>
  <cols>
    <col min="1" max="1" width="12.57421875" style="0" bestFit="1" customWidth="1"/>
    <col min="2" max="2" width="56.8515625" style="0" bestFit="1" customWidth="1"/>
    <col min="3" max="3" width="14.421875" style="0" bestFit="1" customWidth="1"/>
    <col min="4" max="4" width="13.8515625" style="0" bestFit="1" customWidth="1"/>
    <col min="5" max="5" width="12.8515625" style="0" customWidth="1"/>
    <col min="6" max="8" width="12.8515625" style="0" bestFit="1" customWidth="1"/>
    <col min="9" max="9" width="15.57421875" style="0" bestFit="1" customWidth="1"/>
    <col min="10" max="11" width="12.8515625" style="0" bestFit="1" customWidth="1"/>
    <col min="12" max="12" width="15.8515625" style="0" bestFit="1" customWidth="1"/>
    <col min="13" max="14" width="12.8515625" style="0" bestFit="1" customWidth="1"/>
    <col min="15" max="15" width="11.00390625" style="0" bestFit="1" customWidth="1"/>
    <col min="16" max="16" width="13.8515625" style="0" bestFit="1" customWidth="1"/>
    <col min="17" max="17" width="14.421875" style="0" bestFit="1" customWidth="1"/>
    <col min="18" max="18" width="12.8515625" style="0" bestFit="1" customWidth="1"/>
    <col min="19" max="19" width="17.8515625" style="0" bestFit="1" customWidth="1"/>
    <col min="20" max="20" width="12.421875" style="0" bestFit="1" customWidth="1"/>
    <col min="21" max="21" width="15.57421875" style="0" bestFit="1" customWidth="1"/>
    <col min="22" max="22" width="12.00390625" style="0" bestFit="1" customWidth="1"/>
    <col min="23" max="23" width="12.421875" style="0" bestFit="1" customWidth="1"/>
    <col min="24" max="24" width="12.57421875" style="0" customWidth="1"/>
    <col min="25" max="25" width="16.8515625" style="0" bestFit="1" customWidth="1"/>
  </cols>
  <sheetData>
    <row r="1" spans="1:25" ht="19.5" thickBot="1">
      <c r="A1" s="102"/>
      <c r="B1" s="102" t="s">
        <v>166</v>
      </c>
      <c r="C1" s="102"/>
      <c r="D1" s="102"/>
      <c r="E1" s="102"/>
      <c r="F1" s="102"/>
      <c r="G1" s="102"/>
      <c r="H1" s="102"/>
      <c r="I1" s="102"/>
      <c r="J1" s="102"/>
      <c r="K1" s="102"/>
      <c r="L1" s="61"/>
      <c r="M1" s="3"/>
      <c r="N1" s="3"/>
      <c r="O1" s="3"/>
      <c r="P1" s="61"/>
      <c r="Q1" s="61"/>
      <c r="R1" s="61"/>
      <c r="S1" s="3"/>
      <c r="T1" s="3"/>
      <c r="U1" s="3"/>
      <c r="V1" s="3"/>
      <c r="W1" s="61"/>
      <c r="X1" s="3"/>
      <c r="Y1" s="102"/>
    </row>
    <row r="2" spans="1:30" ht="19.5" thickBot="1">
      <c r="A2" s="24"/>
      <c r="B2" s="25" t="s">
        <v>85</v>
      </c>
      <c r="C2" s="23">
        <f>Prayas!C2</f>
        <v>43281</v>
      </c>
      <c r="D2" s="424" t="s">
        <v>158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6"/>
      <c r="S2" s="427" t="s">
        <v>159</v>
      </c>
      <c r="T2" s="428"/>
      <c r="U2" s="428"/>
      <c r="V2" s="428"/>
      <c r="W2" s="428"/>
      <c r="X2" s="429"/>
      <c r="Y2" s="386" t="s">
        <v>160</v>
      </c>
      <c r="Z2" s="234"/>
      <c r="AA2" s="234"/>
      <c r="AB2" s="234"/>
      <c r="AC2" s="234"/>
      <c r="AD2" s="234"/>
    </row>
    <row r="3" spans="1:25" ht="17.25" thickBot="1">
      <c r="A3" s="26" t="s">
        <v>0</v>
      </c>
      <c r="B3" s="33" t="s">
        <v>76</v>
      </c>
      <c r="C3" s="113" t="s">
        <v>152</v>
      </c>
      <c r="D3" s="181" t="s">
        <v>137</v>
      </c>
      <c r="E3" s="411" t="s">
        <v>74</v>
      </c>
      <c r="F3" s="412"/>
      <c r="G3" s="412"/>
      <c r="H3" s="413"/>
      <c r="I3" s="187" t="s">
        <v>82</v>
      </c>
      <c r="J3" s="414" t="s">
        <v>77</v>
      </c>
      <c r="K3" s="415"/>
      <c r="L3" s="416"/>
      <c r="M3" s="422" t="s">
        <v>99</v>
      </c>
      <c r="N3" s="423"/>
      <c r="O3" s="417" t="s">
        <v>80</v>
      </c>
      <c r="P3" s="418"/>
      <c r="Q3" s="418"/>
      <c r="R3" s="419"/>
      <c r="S3" s="420" t="s">
        <v>118</v>
      </c>
      <c r="T3" s="421"/>
      <c r="U3" s="124" t="s">
        <v>120</v>
      </c>
      <c r="V3" s="126" t="s">
        <v>100</v>
      </c>
      <c r="W3" s="420" t="s">
        <v>119</v>
      </c>
      <c r="X3" s="421"/>
      <c r="Y3" s="181" t="s">
        <v>155</v>
      </c>
    </row>
    <row r="4" spans="1:25" ht="17.25" thickBot="1">
      <c r="A4" s="27"/>
      <c r="B4" s="13" t="s">
        <v>75</v>
      </c>
      <c r="C4" s="114" t="s">
        <v>153</v>
      </c>
      <c r="D4" s="136" t="s">
        <v>138</v>
      </c>
      <c r="E4" s="63" t="s">
        <v>134</v>
      </c>
      <c r="F4" s="63" t="s">
        <v>98</v>
      </c>
      <c r="G4" s="63" t="s">
        <v>103</v>
      </c>
      <c r="H4" s="63" t="s">
        <v>135</v>
      </c>
      <c r="I4" s="133" t="s">
        <v>97</v>
      </c>
      <c r="J4" s="130" t="s">
        <v>78</v>
      </c>
      <c r="K4" s="131" t="s">
        <v>79</v>
      </c>
      <c r="L4" s="130" t="s">
        <v>143</v>
      </c>
      <c r="M4" s="132" t="s">
        <v>99</v>
      </c>
      <c r="N4" s="132" t="s">
        <v>124</v>
      </c>
      <c r="O4" s="129" t="s">
        <v>114</v>
      </c>
      <c r="P4" s="129" t="s">
        <v>111</v>
      </c>
      <c r="Q4" s="129" t="s">
        <v>81</v>
      </c>
      <c r="R4" s="129" t="s">
        <v>113</v>
      </c>
      <c r="S4" s="123" t="s">
        <v>117</v>
      </c>
      <c r="T4" s="123" t="s">
        <v>110</v>
      </c>
      <c r="U4" s="125" t="s">
        <v>116</v>
      </c>
      <c r="V4" s="127" t="s">
        <v>101</v>
      </c>
      <c r="W4" s="123" t="s">
        <v>87</v>
      </c>
      <c r="X4" s="123" t="s">
        <v>133</v>
      </c>
      <c r="Y4" s="181" t="s">
        <v>155</v>
      </c>
    </row>
    <row r="5" spans="1:25" ht="17.25" thickBot="1">
      <c r="A5" s="16">
        <v>1</v>
      </c>
      <c r="B5" s="34" t="s">
        <v>1</v>
      </c>
      <c r="C5" s="81"/>
      <c r="D5" s="47"/>
      <c r="E5" s="19"/>
      <c r="F5" s="20"/>
      <c r="G5" s="19"/>
      <c r="H5" s="47"/>
      <c r="I5" s="20"/>
      <c r="J5" s="47"/>
      <c r="K5" s="19"/>
      <c r="L5" s="19"/>
      <c r="M5" s="20"/>
      <c r="N5" s="19"/>
      <c r="O5" s="19"/>
      <c r="P5" s="19"/>
      <c r="Q5" s="19"/>
      <c r="R5" s="19"/>
      <c r="S5" s="19"/>
      <c r="T5" s="19"/>
      <c r="U5" s="50"/>
      <c r="V5" s="50"/>
      <c r="W5" s="50"/>
      <c r="X5" s="19"/>
      <c r="Y5" s="19"/>
    </row>
    <row r="6" spans="1:25" s="115" customFormat="1" ht="16.5">
      <c r="A6" s="205">
        <v>1.1</v>
      </c>
      <c r="B6" s="116" t="s">
        <v>2</v>
      </c>
      <c r="C6" s="206">
        <f>SUM(D6:Y6)</f>
        <v>27206</v>
      </c>
      <c r="D6" s="207">
        <f>SUM(D7:D10)</f>
        <v>523</v>
      </c>
      <c r="E6" s="207">
        <f>SUM(E7:E10)</f>
        <v>2314</v>
      </c>
      <c r="F6" s="97">
        <f>SUM(F7:F10)</f>
        <v>1171</v>
      </c>
      <c r="G6" s="97">
        <f>SUM(G7:G10)</f>
        <v>2614</v>
      </c>
      <c r="H6" s="99">
        <f aca="true" t="shared" si="0" ref="H6:V6">SUM(H7:H10)</f>
        <v>1426</v>
      </c>
      <c r="I6" s="103">
        <f>SUM(I7:I10)</f>
        <v>93</v>
      </c>
      <c r="J6" s="97">
        <f t="shared" si="0"/>
        <v>1213</v>
      </c>
      <c r="K6" s="97">
        <f t="shared" si="0"/>
        <v>1100</v>
      </c>
      <c r="L6" s="97">
        <f t="shared" si="0"/>
        <v>1071</v>
      </c>
      <c r="M6" s="208">
        <f>SUM(M7:M10)</f>
        <v>818</v>
      </c>
      <c r="N6" s="208">
        <f>SUM(N7:N10)</f>
        <v>53</v>
      </c>
      <c r="O6" s="208">
        <f>SUM(O7:O10)</f>
        <v>655</v>
      </c>
      <c r="P6" s="97">
        <f t="shared" si="0"/>
        <v>1389</v>
      </c>
      <c r="Q6" s="97">
        <f t="shared" si="0"/>
        <v>1455</v>
      </c>
      <c r="R6" s="97">
        <f t="shared" si="0"/>
        <v>2151</v>
      </c>
      <c r="S6" s="97">
        <f t="shared" si="0"/>
        <v>1666</v>
      </c>
      <c r="T6" s="97">
        <f t="shared" si="0"/>
        <v>1134</v>
      </c>
      <c r="U6" s="97">
        <f t="shared" si="0"/>
        <v>527</v>
      </c>
      <c r="V6" s="97">
        <f t="shared" si="0"/>
        <v>1140</v>
      </c>
      <c r="W6" s="97">
        <f>SUM(W7:W10)</f>
        <v>1890</v>
      </c>
      <c r="X6" s="97">
        <f>SUM(X7:X10)</f>
        <v>1943</v>
      </c>
      <c r="Y6" s="207">
        <f>SUM(Y7:Y10)</f>
        <v>860</v>
      </c>
    </row>
    <row r="7" spans="1:25" s="115" customFormat="1" ht="15.75">
      <c r="A7" s="185">
        <v>1.2</v>
      </c>
      <c r="B7" s="58" t="s">
        <v>4</v>
      </c>
      <c r="C7" s="186">
        <f>SUM(D7:Y7)</f>
        <v>9869</v>
      </c>
      <c r="D7" s="233">
        <f>'Own portfolio'!D7+'Managed portfolio'!D7</f>
        <v>179</v>
      </c>
      <c r="E7" s="233">
        <f>'Own portfolio'!E7+'Managed portfolio'!E7</f>
        <v>543</v>
      </c>
      <c r="F7" s="233">
        <f>'Own portfolio'!F7+'Managed portfolio'!F7</f>
        <v>209</v>
      </c>
      <c r="G7" s="233">
        <f>'Own portfolio'!G7+'Managed portfolio'!G7</f>
        <v>1355</v>
      </c>
      <c r="H7" s="233">
        <f>'Own portfolio'!H7+'Managed portfolio'!H7</f>
        <v>220</v>
      </c>
      <c r="I7" s="233">
        <f>'Own portfolio'!I7+'Managed portfolio'!I7</f>
        <v>68</v>
      </c>
      <c r="J7" s="233">
        <f>'Own portfolio'!J7+'Managed portfolio'!J7</f>
        <v>228</v>
      </c>
      <c r="K7" s="233">
        <f>'Own portfolio'!K7+'Managed portfolio'!K7</f>
        <v>317</v>
      </c>
      <c r="L7" s="233">
        <f>'Own portfolio'!L7+'Managed portfolio'!L7</f>
        <v>258</v>
      </c>
      <c r="M7" s="233">
        <f>'Own portfolio'!M7+'Managed portfolio'!M7</f>
        <v>329</v>
      </c>
      <c r="N7" s="233">
        <f>'Own portfolio'!N7+'Managed portfolio'!N7</f>
        <v>53</v>
      </c>
      <c r="O7" s="233">
        <f>'Own portfolio'!O7+'Managed portfolio'!O7</f>
        <v>151</v>
      </c>
      <c r="P7" s="233">
        <f>'Own portfolio'!P7+'Managed portfolio'!P7</f>
        <v>239</v>
      </c>
      <c r="Q7" s="233">
        <f>'Own portfolio'!Q7+'Managed portfolio'!Q7</f>
        <v>479</v>
      </c>
      <c r="R7" s="233">
        <f>'Own portfolio'!R7+'Managed portfolio'!R7</f>
        <v>404</v>
      </c>
      <c r="S7" s="233">
        <f>'Own portfolio'!S7+'Managed portfolio'!S7</f>
        <v>593</v>
      </c>
      <c r="T7" s="233">
        <f>'Own portfolio'!T7+'Managed portfolio'!T7</f>
        <v>389</v>
      </c>
      <c r="U7" s="233">
        <f>'Own portfolio'!U7+'Managed portfolio'!U7</f>
        <v>189</v>
      </c>
      <c r="V7" s="233">
        <f>'Own portfolio'!V7+'Managed portfolio'!V7</f>
        <v>637</v>
      </c>
      <c r="W7" s="233">
        <f>'Own portfolio'!W7+'Managed portfolio'!W7</f>
        <v>873</v>
      </c>
      <c r="X7" s="233">
        <f>'Own portfolio'!X7+'Managed portfolio'!X7</f>
        <v>1296</v>
      </c>
      <c r="Y7" s="233">
        <f>'Own portfolio'!Y7+'Managed portfolio'!Y7</f>
        <v>860</v>
      </c>
    </row>
    <row r="8" spans="1:25" s="115" customFormat="1" ht="15.75">
      <c r="A8" s="185">
        <v>1.3</v>
      </c>
      <c r="B8" s="58" t="s">
        <v>5</v>
      </c>
      <c r="C8" s="186">
        <f>SUM(D8:Y8)</f>
        <v>6150</v>
      </c>
      <c r="D8" s="233">
        <f>'Own portfolio'!D8+'Managed portfolio'!D8</f>
        <v>113</v>
      </c>
      <c r="E8" s="233">
        <f>'Own portfolio'!E8+'Managed portfolio'!E8</f>
        <v>401</v>
      </c>
      <c r="F8" s="233">
        <f>'Own portfolio'!F8+'Managed portfolio'!F8</f>
        <v>194</v>
      </c>
      <c r="G8" s="233">
        <f>'Own portfolio'!G8+'Managed portfolio'!G8</f>
        <v>630</v>
      </c>
      <c r="H8" s="233">
        <f>'Own portfolio'!H8+'Managed portfolio'!H8</f>
        <v>202</v>
      </c>
      <c r="I8" s="233">
        <f>'Own portfolio'!I8+'Managed portfolio'!I8</f>
        <v>25</v>
      </c>
      <c r="J8" s="233">
        <f>'Own portfolio'!J8+'Managed portfolio'!J8</f>
        <v>233</v>
      </c>
      <c r="K8" s="233">
        <f>'Own portfolio'!K8+'Managed portfolio'!K8</f>
        <v>206</v>
      </c>
      <c r="L8" s="233">
        <f>'Own portfolio'!L8+'Managed portfolio'!L8</f>
        <v>214</v>
      </c>
      <c r="M8" s="233">
        <f>'Own portfolio'!M8+'Managed portfolio'!M8</f>
        <v>332</v>
      </c>
      <c r="N8" s="233">
        <f>'Own portfolio'!N8+'Managed portfolio'!N8</f>
        <v>0</v>
      </c>
      <c r="O8" s="233">
        <f>'Own portfolio'!O8+'Managed portfolio'!O8</f>
        <v>141</v>
      </c>
      <c r="P8" s="233">
        <f>'Own portfolio'!P8+'Managed portfolio'!P8</f>
        <v>239</v>
      </c>
      <c r="Q8" s="233">
        <f>'Own portfolio'!Q8+'Managed portfolio'!Q8</f>
        <v>316</v>
      </c>
      <c r="R8" s="233">
        <f>'Own portfolio'!R8+'Managed portfolio'!R8</f>
        <v>352</v>
      </c>
      <c r="S8" s="233">
        <f>'Own portfolio'!S8+'Managed portfolio'!S8</f>
        <v>496</v>
      </c>
      <c r="T8" s="233">
        <f>'Own portfolio'!T8+'Managed portfolio'!T8</f>
        <v>384</v>
      </c>
      <c r="U8" s="233">
        <f>'Own portfolio'!U8+'Managed portfolio'!U8</f>
        <v>230</v>
      </c>
      <c r="V8" s="233">
        <f>'Own portfolio'!V8+'Managed portfolio'!V8</f>
        <v>352</v>
      </c>
      <c r="W8" s="233">
        <f>'Own portfolio'!W8+'Managed portfolio'!W8</f>
        <v>443</v>
      </c>
      <c r="X8" s="233">
        <f>'Own portfolio'!X8+'Managed portfolio'!X8</f>
        <v>647</v>
      </c>
      <c r="Y8" s="233">
        <f>'Own portfolio'!Y8+'Managed portfolio'!Y8</f>
        <v>0</v>
      </c>
    </row>
    <row r="9" spans="1:25" s="115" customFormat="1" ht="15.75">
      <c r="A9" s="185">
        <v>1.4</v>
      </c>
      <c r="B9" s="58" t="s">
        <v>6</v>
      </c>
      <c r="C9" s="186">
        <f>SUM(D9:Y9)</f>
        <v>4539</v>
      </c>
      <c r="D9" s="233">
        <f>'Own portfolio'!D9+'Managed portfolio'!D9</f>
        <v>146</v>
      </c>
      <c r="E9" s="233">
        <f>'Own portfolio'!E9+'Managed portfolio'!E9</f>
        <v>532</v>
      </c>
      <c r="F9" s="233">
        <f>'Own portfolio'!F9+'Managed portfolio'!F9</f>
        <v>178</v>
      </c>
      <c r="G9" s="233">
        <f>'Own portfolio'!G9+'Managed portfolio'!G9</f>
        <v>625</v>
      </c>
      <c r="H9" s="233">
        <f>'Own portfolio'!H9+'Managed portfolio'!H9</f>
        <v>226</v>
      </c>
      <c r="I9" s="233">
        <f>'Own portfolio'!I9+'Managed portfolio'!I9</f>
        <v>0</v>
      </c>
      <c r="J9" s="233">
        <f>'Own portfolio'!J9+'Managed portfolio'!J9</f>
        <v>214</v>
      </c>
      <c r="K9" s="233">
        <f>'Own portfolio'!K9+'Managed portfolio'!K9</f>
        <v>138</v>
      </c>
      <c r="L9" s="233">
        <f>'Own portfolio'!L9+'Managed portfolio'!L9</f>
        <v>260</v>
      </c>
      <c r="M9" s="233">
        <f>'Own portfolio'!M9+'Managed portfolio'!M9</f>
        <v>154</v>
      </c>
      <c r="N9" s="233">
        <f>'Own portfolio'!N9+'Managed portfolio'!N9</f>
        <v>0</v>
      </c>
      <c r="O9" s="233">
        <f>'Own portfolio'!O9+'Managed portfolio'!O9</f>
        <v>163</v>
      </c>
      <c r="P9" s="233">
        <f>'Own portfolio'!P9+'Managed portfolio'!P9</f>
        <v>187</v>
      </c>
      <c r="Q9" s="233">
        <f>'Own portfolio'!Q9+'Managed portfolio'!Q9</f>
        <v>240</v>
      </c>
      <c r="R9" s="233">
        <f>'Own portfolio'!R9+'Managed portfolio'!R9</f>
        <v>312</v>
      </c>
      <c r="S9" s="233">
        <f>'Own portfolio'!S9+'Managed portfolio'!S9</f>
        <v>310</v>
      </c>
      <c r="T9" s="233">
        <f>'Own portfolio'!T9+'Managed portfolio'!T9</f>
        <v>151</v>
      </c>
      <c r="U9" s="233">
        <f>'Own portfolio'!U9+'Managed portfolio'!U9</f>
        <v>108</v>
      </c>
      <c r="V9" s="233">
        <f>'Own portfolio'!V9+'Managed portfolio'!V9</f>
        <v>151</v>
      </c>
      <c r="W9" s="233">
        <f>'Own portfolio'!W9+'Managed portfolio'!W9</f>
        <v>444</v>
      </c>
      <c r="X9" s="233">
        <f>'Own portfolio'!X9+'Managed portfolio'!X9</f>
        <v>0</v>
      </c>
      <c r="Y9" s="233">
        <f>'Own portfolio'!Y9+'Managed portfolio'!Y9</f>
        <v>0</v>
      </c>
    </row>
    <row r="10" spans="1:25" s="115" customFormat="1" ht="16.5" thickBot="1">
      <c r="A10" s="185">
        <v>1.5</v>
      </c>
      <c r="B10" s="58" t="s">
        <v>7</v>
      </c>
      <c r="C10" s="186">
        <f>SUM(D10:Y10)</f>
        <v>6648</v>
      </c>
      <c r="D10" s="233">
        <f>'Own portfolio'!D10+'Managed portfolio'!D10</f>
        <v>85</v>
      </c>
      <c r="E10" s="233">
        <f>'Own portfolio'!E10+'Managed portfolio'!E10</f>
        <v>838</v>
      </c>
      <c r="F10" s="233">
        <f>'Own portfolio'!F10+'Managed portfolio'!F10</f>
        <v>590</v>
      </c>
      <c r="G10" s="233">
        <f>'Own portfolio'!G10+'Managed portfolio'!G10</f>
        <v>4</v>
      </c>
      <c r="H10" s="233">
        <f>'Own portfolio'!H10+'Managed portfolio'!H10</f>
        <v>778</v>
      </c>
      <c r="I10" s="233">
        <f>'Own portfolio'!I10+'Managed portfolio'!I10</f>
        <v>0</v>
      </c>
      <c r="J10" s="233">
        <f>'Own portfolio'!J10+'Managed portfolio'!J10</f>
        <v>538</v>
      </c>
      <c r="K10" s="233">
        <f>'Own portfolio'!K10+'Managed portfolio'!K10</f>
        <v>439</v>
      </c>
      <c r="L10" s="233">
        <f>'Own portfolio'!L10+'Managed portfolio'!L10</f>
        <v>339</v>
      </c>
      <c r="M10" s="233">
        <f>'Own portfolio'!M10+'Managed portfolio'!M10</f>
        <v>3</v>
      </c>
      <c r="N10" s="233">
        <f>'Own portfolio'!N10+'Managed portfolio'!N10</f>
        <v>0</v>
      </c>
      <c r="O10" s="233">
        <f>'Own portfolio'!O10+'Managed portfolio'!O10</f>
        <v>200</v>
      </c>
      <c r="P10" s="233">
        <f>'Own portfolio'!P10+'Managed portfolio'!P10</f>
        <v>724</v>
      </c>
      <c r="Q10" s="233">
        <f>'Own portfolio'!Q10+'Managed portfolio'!Q10</f>
        <v>420</v>
      </c>
      <c r="R10" s="233">
        <f>'Own portfolio'!R10+'Managed portfolio'!R10</f>
        <v>1083</v>
      </c>
      <c r="S10" s="233">
        <f>'Own portfolio'!S10+'Managed portfolio'!S10</f>
        <v>267</v>
      </c>
      <c r="T10" s="233">
        <f>'Own portfolio'!T10+'Managed portfolio'!T10</f>
        <v>210</v>
      </c>
      <c r="U10" s="233">
        <f>'Own portfolio'!U10+'Managed portfolio'!U10</f>
        <v>0</v>
      </c>
      <c r="V10" s="233">
        <f>'Own portfolio'!V10+'Managed portfolio'!V10</f>
        <v>0</v>
      </c>
      <c r="W10" s="233">
        <f>'Own portfolio'!W10+'Managed portfolio'!W10</f>
        <v>130</v>
      </c>
      <c r="X10" s="233">
        <f>'Own portfolio'!X10+'Managed portfolio'!X10</f>
        <v>0</v>
      </c>
      <c r="Y10" s="233">
        <f>'Own portfolio'!Y10+'Managed portfolio'!Y10</f>
        <v>0</v>
      </c>
    </row>
    <row r="11" spans="1:25" ht="17.25" thickBot="1">
      <c r="A11" s="16">
        <v>2</v>
      </c>
      <c r="B11" s="34" t="s">
        <v>9</v>
      </c>
      <c r="C11" s="82"/>
      <c r="D11" s="47"/>
      <c r="E11" s="47"/>
      <c r="F11" s="20"/>
      <c r="G11" s="20"/>
      <c r="H11" s="47"/>
      <c r="I11" s="19"/>
      <c r="J11" s="93"/>
      <c r="K11" s="93"/>
      <c r="L11" s="93"/>
      <c r="M11" s="20"/>
      <c r="N11" s="20"/>
      <c r="O11" s="20"/>
      <c r="P11" s="93"/>
      <c r="Q11" s="93"/>
      <c r="R11" s="93"/>
      <c r="S11" s="93"/>
      <c r="T11" s="93"/>
      <c r="U11" s="93"/>
      <c r="V11" s="93"/>
      <c r="W11" s="93"/>
      <c r="X11" s="20"/>
      <c r="Y11" s="47"/>
    </row>
    <row r="12" spans="1:25" s="115" customFormat="1" ht="16.5">
      <c r="A12" s="205">
        <v>2.1</v>
      </c>
      <c r="B12" s="216" t="s">
        <v>10</v>
      </c>
      <c r="C12" s="206">
        <f>SUM(D12:Y12)</f>
        <v>27206</v>
      </c>
      <c r="D12" s="207">
        <f aca="true" t="shared" si="1" ref="D12:X12">D6</f>
        <v>523</v>
      </c>
      <c r="E12" s="207">
        <f>E6</f>
        <v>2314</v>
      </c>
      <c r="F12" s="217">
        <f t="shared" si="1"/>
        <v>1171</v>
      </c>
      <c r="G12" s="217">
        <f t="shared" si="1"/>
        <v>2614</v>
      </c>
      <c r="H12" s="207">
        <f t="shared" si="1"/>
        <v>1426</v>
      </c>
      <c r="I12" s="218">
        <f t="shared" si="1"/>
        <v>93</v>
      </c>
      <c r="J12" s="219">
        <f t="shared" si="1"/>
        <v>1213</v>
      </c>
      <c r="K12" s="219">
        <f t="shared" si="1"/>
        <v>1100</v>
      </c>
      <c r="L12" s="97">
        <f t="shared" si="1"/>
        <v>1071</v>
      </c>
      <c r="M12" s="208">
        <f t="shared" si="1"/>
        <v>818</v>
      </c>
      <c r="N12" s="208">
        <f t="shared" si="1"/>
        <v>53</v>
      </c>
      <c r="O12" s="208">
        <f>O6</f>
        <v>655</v>
      </c>
      <c r="P12" s="219">
        <f t="shared" si="1"/>
        <v>1389</v>
      </c>
      <c r="Q12" s="219">
        <f t="shared" si="1"/>
        <v>1455</v>
      </c>
      <c r="R12" s="219">
        <f t="shared" si="1"/>
        <v>2151</v>
      </c>
      <c r="S12" s="219">
        <f t="shared" si="1"/>
        <v>1666</v>
      </c>
      <c r="T12" s="219">
        <f t="shared" si="1"/>
        <v>1134</v>
      </c>
      <c r="U12" s="219">
        <f t="shared" si="1"/>
        <v>527</v>
      </c>
      <c r="V12" s="219">
        <f t="shared" si="1"/>
        <v>1140</v>
      </c>
      <c r="W12" s="97">
        <f t="shared" si="1"/>
        <v>1890</v>
      </c>
      <c r="X12" s="208">
        <f t="shared" si="1"/>
        <v>1943</v>
      </c>
      <c r="Y12" s="207">
        <f>Y6</f>
        <v>860</v>
      </c>
    </row>
    <row r="13" spans="1:25" s="115" customFormat="1" ht="16.5">
      <c r="A13" s="185">
        <v>2.2</v>
      </c>
      <c r="B13" s="58" t="s">
        <v>12</v>
      </c>
      <c r="C13" s="210">
        <f>SUM(D13:Y13)</f>
        <v>340970782</v>
      </c>
      <c r="D13" s="207">
        <f>'Own portfolio'!D13+'Managed portfolio'!D13</f>
        <v>6822335</v>
      </c>
      <c r="E13" s="207">
        <f>'Own portfolio'!E13+'Managed portfolio'!E13</f>
        <v>30244961</v>
      </c>
      <c r="F13" s="207">
        <f>'Own portfolio'!F13+'Managed portfolio'!F13</f>
        <v>14103829</v>
      </c>
      <c r="G13" s="207">
        <f>'Own portfolio'!G13+'Managed portfolio'!G13</f>
        <v>33555316</v>
      </c>
      <c r="H13" s="207">
        <f>'Own portfolio'!H13+'Managed portfolio'!H13</f>
        <v>18938598</v>
      </c>
      <c r="I13" s="207">
        <f>'Own portfolio'!I13+'Managed portfolio'!I13</f>
        <v>498094</v>
      </c>
      <c r="J13" s="207">
        <f>'Own portfolio'!J13+'Managed portfolio'!J13</f>
        <v>15399376</v>
      </c>
      <c r="K13" s="207">
        <f>'Own portfolio'!K13+'Managed portfolio'!K13</f>
        <v>11103027</v>
      </c>
      <c r="L13" s="207">
        <f>'Own portfolio'!L13+'Managed portfolio'!L13</f>
        <v>15958185</v>
      </c>
      <c r="M13" s="207">
        <f>'Own portfolio'!M13+'Managed portfolio'!M13</f>
        <v>9137797</v>
      </c>
      <c r="N13" s="207">
        <f>'Own portfolio'!N13+'Managed portfolio'!N13</f>
        <v>205546</v>
      </c>
      <c r="O13" s="207">
        <f>'Own portfolio'!O13+'Managed portfolio'!O13</f>
        <v>8783599</v>
      </c>
      <c r="P13" s="207">
        <f>'Own portfolio'!P13+'Managed portfolio'!P13</f>
        <v>20251924</v>
      </c>
      <c r="Q13" s="207">
        <f>'Own portfolio'!Q13+'Managed portfolio'!Q13</f>
        <v>20104238</v>
      </c>
      <c r="R13" s="207">
        <f>'Own portfolio'!R13+'Managed portfolio'!R13</f>
        <v>33320366</v>
      </c>
      <c r="S13" s="207">
        <f>'Own portfolio'!S13+'Managed portfolio'!S13</f>
        <v>18702539</v>
      </c>
      <c r="T13" s="207">
        <f>'Own portfolio'!T13+'Managed portfolio'!T13</f>
        <v>10880825</v>
      </c>
      <c r="U13" s="207">
        <f>'Own portfolio'!U13+'Managed portfolio'!U13</f>
        <v>5979471</v>
      </c>
      <c r="V13" s="207">
        <f>'Own portfolio'!V13+'Managed portfolio'!V13</f>
        <v>14133491</v>
      </c>
      <c r="W13" s="207">
        <f>'Own portfolio'!W13+'Managed portfolio'!W13</f>
        <v>19815403</v>
      </c>
      <c r="X13" s="207">
        <f>'Own portfolio'!X13+'Managed portfolio'!X13</f>
        <v>18068157</v>
      </c>
      <c r="Y13" s="207">
        <f>'Own portfolio'!Y13+'Managed portfolio'!Y13</f>
        <v>14963705</v>
      </c>
    </row>
    <row r="14" spans="1:25" s="115" customFormat="1" ht="15.75">
      <c r="A14" s="185">
        <v>2.3</v>
      </c>
      <c r="B14" s="58" t="s">
        <v>13</v>
      </c>
      <c r="C14" s="211">
        <f aca="true" t="shared" si="2" ref="C14:X14">C13/C12</f>
        <v>12532.925898698817</v>
      </c>
      <c r="D14" s="211">
        <f t="shared" si="2"/>
        <v>13044.61759082218</v>
      </c>
      <c r="E14" s="211">
        <f t="shared" si="2"/>
        <v>13070.423941227313</v>
      </c>
      <c r="F14" s="220">
        <f t="shared" si="2"/>
        <v>12044.26046114432</v>
      </c>
      <c r="G14" s="220">
        <f t="shared" si="2"/>
        <v>12836.769701606732</v>
      </c>
      <c r="H14" s="221">
        <f t="shared" si="2"/>
        <v>13280.924263674615</v>
      </c>
      <c r="I14" s="222">
        <f t="shared" si="2"/>
        <v>5355.8494623655915</v>
      </c>
      <c r="J14" s="223">
        <f t="shared" si="2"/>
        <v>12695.28112118714</v>
      </c>
      <c r="K14" s="223">
        <f t="shared" si="2"/>
        <v>10093.66090909091</v>
      </c>
      <c r="L14" s="224">
        <f t="shared" si="2"/>
        <v>14900.266106442577</v>
      </c>
      <c r="M14" s="225">
        <f t="shared" si="2"/>
        <v>11170.90097799511</v>
      </c>
      <c r="N14" s="225">
        <f t="shared" si="2"/>
        <v>3878.2264150943397</v>
      </c>
      <c r="O14" s="225">
        <f t="shared" si="2"/>
        <v>13410.074809160305</v>
      </c>
      <c r="P14" s="223">
        <f t="shared" si="2"/>
        <v>14580.218862491001</v>
      </c>
      <c r="Q14" s="223">
        <f t="shared" si="2"/>
        <v>13817.345704467354</v>
      </c>
      <c r="R14" s="223">
        <f t="shared" si="2"/>
        <v>15490.63970246397</v>
      </c>
      <c r="S14" s="223">
        <f t="shared" si="2"/>
        <v>11226.013805522209</v>
      </c>
      <c r="T14" s="223">
        <f t="shared" si="2"/>
        <v>9595.083774250441</v>
      </c>
      <c r="U14" s="223">
        <f t="shared" si="2"/>
        <v>11346.244781783682</v>
      </c>
      <c r="V14" s="223">
        <f t="shared" si="2"/>
        <v>12397.799122807017</v>
      </c>
      <c r="W14" s="224">
        <f t="shared" si="2"/>
        <v>10484.340211640212</v>
      </c>
      <c r="X14" s="225">
        <f t="shared" si="2"/>
        <v>9299.102933607823</v>
      </c>
      <c r="Y14" s="211">
        <f>Y13/Y12</f>
        <v>17399.656976744187</v>
      </c>
    </row>
    <row r="15" spans="1:25" s="115" customFormat="1" ht="15.75">
      <c r="A15" s="185">
        <v>2.4</v>
      </c>
      <c r="B15" s="58" t="s">
        <v>25</v>
      </c>
      <c r="C15" s="211">
        <f>SUM(D15:Y15)</f>
        <v>50</v>
      </c>
      <c r="D15" s="211">
        <f>'Own portfolio'!D15+'Managed portfolio'!D15</f>
        <v>1</v>
      </c>
      <c r="E15" s="211">
        <f>'Own portfolio'!E15+'Managed portfolio'!E15</f>
        <v>2</v>
      </c>
      <c r="F15" s="211">
        <f>'Own portfolio'!F15+'Managed portfolio'!F15</f>
        <v>1</v>
      </c>
      <c r="G15" s="211">
        <f>'Own portfolio'!G15+'Managed portfolio'!G15</f>
        <v>3</v>
      </c>
      <c r="H15" s="211">
        <f>'Own portfolio'!H15+'Managed portfolio'!H15</f>
        <v>3</v>
      </c>
      <c r="I15" s="211">
        <f>'Own portfolio'!I15+'Managed portfolio'!I15</f>
        <v>1</v>
      </c>
      <c r="J15" s="211">
        <f>'Own portfolio'!J15+'Managed portfolio'!J15</f>
        <v>2</v>
      </c>
      <c r="K15" s="211">
        <f>'Own portfolio'!K15+'Managed portfolio'!K15</f>
        <v>3</v>
      </c>
      <c r="L15" s="211">
        <f>'Own portfolio'!L15+'Managed portfolio'!L15</f>
        <v>3</v>
      </c>
      <c r="M15" s="211">
        <f>'Own portfolio'!M15+'Managed portfolio'!M15</f>
        <v>3</v>
      </c>
      <c r="N15" s="211">
        <f>'Own portfolio'!N15+'Managed portfolio'!N15</f>
        <v>0</v>
      </c>
      <c r="O15" s="211">
        <f>'Own portfolio'!O15+'Managed portfolio'!O15</f>
        <v>1</v>
      </c>
      <c r="P15" s="211">
        <f>'Own portfolio'!P15+'Managed portfolio'!P15</f>
        <v>2</v>
      </c>
      <c r="Q15" s="211">
        <f>'Own portfolio'!Q15+'Managed portfolio'!Q15</f>
        <v>3</v>
      </c>
      <c r="R15" s="211">
        <f>'Own portfolio'!R15+'Managed portfolio'!R15</f>
        <v>4</v>
      </c>
      <c r="S15" s="211">
        <f>'Own portfolio'!S15+'Managed portfolio'!S15</f>
        <v>3</v>
      </c>
      <c r="T15" s="211">
        <f>'Own portfolio'!T15+'Managed portfolio'!T15</f>
        <v>3</v>
      </c>
      <c r="U15" s="211">
        <f>'Own portfolio'!U15+'Managed portfolio'!U15</f>
        <v>2</v>
      </c>
      <c r="V15" s="211">
        <f>'Own portfolio'!V15+'Managed portfolio'!V15</f>
        <v>2</v>
      </c>
      <c r="W15" s="211">
        <f>'Own portfolio'!W15+'Managed portfolio'!W15</f>
        <v>3</v>
      </c>
      <c r="X15" s="211">
        <f>'Own portfolio'!X15+'Managed portfolio'!X15</f>
        <v>3</v>
      </c>
      <c r="Y15" s="211">
        <f>'Own portfolio'!Y15+'Managed portfolio'!Y15</f>
        <v>2</v>
      </c>
    </row>
    <row r="16" spans="1:25" s="115" customFormat="1" ht="15.75">
      <c r="A16" s="185">
        <v>2.5</v>
      </c>
      <c r="B16" s="58" t="s">
        <v>26</v>
      </c>
      <c r="C16" s="212">
        <f aca="true" t="shared" si="3" ref="C16:Y16">+C6/C15</f>
        <v>544.12</v>
      </c>
      <c r="D16" s="226">
        <f t="shared" si="3"/>
        <v>523</v>
      </c>
      <c r="E16" s="226">
        <f t="shared" si="3"/>
        <v>1157</v>
      </c>
      <c r="F16" s="226">
        <f t="shared" si="3"/>
        <v>1171</v>
      </c>
      <c r="G16" s="226">
        <f t="shared" si="3"/>
        <v>871.3333333333334</v>
      </c>
      <c r="H16" s="226">
        <f t="shared" si="3"/>
        <v>475.3333333333333</v>
      </c>
      <c r="I16" s="226">
        <f t="shared" si="3"/>
        <v>93</v>
      </c>
      <c r="J16" s="226">
        <f t="shared" si="3"/>
        <v>606.5</v>
      </c>
      <c r="K16" s="226">
        <f t="shared" si="3"/>
        <v>366.6666666666667</v>
      </c>
      <c r="L16" s="226">
        <f t="shared" si="3"/>
        <v>357</v>
      </c>
      <c r="M16" s="226">
        <f t="shared" si="3"/>
        <v>272.6666666666667</v>
      </c>
      <c r="N16" s="226" t="e">
        <f t="shared" si="3"/>
        <v>#DIV/0!</v>
      </c>
      <c r="O16" s="226">
        <f t="shared" si="3"/>
        <v>655</v>
      </c>
      <c r="P16" s="226">
        <f t="shared" si="3"/>
        <v>694.5</v>
      </c>
      <c r="Q16" s="226">
        <f t="shared" si="3"/>
        <v>485</v>
      </c>
      <c r="R16" s="226">
        <f t="shared" si="3"/>
        <v>537.75</v>
      </c>
      <c r="S16" s="226">
        <f t="shared" si="3"/>
        <v>555.3333333333334</v>
      </c>
      <c r="T16" s="226">
        <f t="shared" si="3"/>
        <v>378</v>
      </c>
      <c r="U16" s="226">
        <f t="shared" si="3"/>
        <v>263.5</v>
      </c>
      <c r="V16" s="226">
        <f t="shared" si="3"/>
        <v>570</v>
      </c>
      <c r="W16" s="226">
        <f t="shared" si="3"/>
        <v>630</v>
      </c>
      <c r="X16" s="226">
        <f t="shared" si="3"/>
        <v>647.6666666666666</v>
      </c>
      <c r="Y16" s="226">
        <f t="shared" si="3"/>
        <v>430</v>
      </c>
    </row>
    <row r="17" spans="1:25" s="115" customFormat="1" ht="16.5" thickBot="1">
      <c r="A17" s="185">
        <v>2.6</v>
      </c>
      <c r="B17" s="227" t="s">
        <v>27</v>
      </c>
      <c r="C17" s="213">
        <f>C13/C15</f>
        <v>6819415.64</v>
      </c>
      <c r="D17" s="228">
        <f aca="true" t="shared" si="4" ref="D17:Y17">D13/D15</f>
        <v>6822335</v>
      </c>
      <c r="E17" s="228">
        <f t="shared" si="4"/>
        <v>15122480.5</v>
      </c>
      <c r="F17" s="228">
        <f t="shared" si="4"/>
        <v>14103829</v>
      </c>
      <c r="G17" s="228">
        <f t="shared" si="4"/>
        <v>11185105.333333334</v>
      </c>
      <c r="H17" s="228">
        <f t="shared" si="4"/>
        <v>6312866</v>
      </c>
      <c r="I17" s="228">
        <f t="shared" si="4"/>
        <v>498094</v>
      </c>
      <c r="J17" s="228">
        <f t="shared" si="4"/>
        <v>7699688</v>
      </c>
      <c r="K17" s="228">
        <f t="shared" si="4"/>
        <v>3701009</v>
      </c>
      <c r="L17" s="228">
        <f t="shared" si="4"/>
        <v>5319395</v>
      </c>
      <c r="M17" s="228">
        <f t="shared" si="4"/>
        <v>3045932.3333333335</v>
      </c>
      <c r="N17" s="228" t="e">
        <f t="shared" si="4"/>
        <v>#DIV/0!</v>
      </c>
      <c r="O17" s="228">
        <f t="shared" si="4"/>
        <v>8783599</v>
      </c>
      <c r="P17" s="228">
        <f t="shared" si="4"/>
        <v>10125962</v>
      </c>
      <c r="Q17" s="228">
        <f t="shared" si="4"/>
        <v>6701412.666666667</v>
      </c>
      <c r="R17" s="228">
        <f t="shared" si="4"/>
        <v>8330091.5</v>
      </c>
      <c r="S17" s="228">
        <f t="shared" si="4"/>
        <v>6234179.666666667</v>
      </c>
      <c r="T17" s="228">
        <f t="shared" si="4"/>
        <v>3626941.6666666665</v>
      </c>
      <c r="U17" s="228">
        <f t="shared" si="4"/>
        <v>2989735.5</v>
      </c>
      <c r="V17" s="228">
        <f t="shared" si="4"/>
        <v>7066745.5</v>
      </c>
      <c r="W17" s="228">
        <f t="shared" si="4"/>
        <v>6605134.333333333</v>
      </c>
      <c r="X17" s="228">
        <f t="shared" si="4"/>
        <v>6022719</v>
      </c>
      <c r="Y17" s="228">
        <f t="shared" si="4"/>
        <v>7481852.5</v>
      </c>
    </row>
    <row r="18" spans="1:25" ht="17.25" thickBot="1">
      <c r="A18" s="16">
        <v>3</v>
      </c>
      <c r="B18" s="34" t="s">
        <v>17</v>
      </c>
      <c r="C18" s="82"/>
      <c r="D18" s="47"/>
      <c r="E18" s="47"/>
      <c r="F18" s="20"/>
      <c r="G18" s="20"/>
      <c r="H18" s="47"/>
      <c r="I18" s="19"/>
      <c r="J18" s="93"/>
      <c r="K18" s="93"/>
      <c r="L18" s="93"/>
      <c r="M18" s="20"/>
      <c r="N18" s="20"/>
      <c r="O18" s="20"/>
      <c r="P18" s="93"/>
      <c r="Q18" s="93"/>
      <c r="R18" s="93"/>
      <c r="S18" s="93"/>
      <c r="T18" s="93"/>
      <c r="U18" s="93"/>
      <c r="V18" s="93"/>
      <c r="W18" s="93"/>
      <c r="X18" s="20"/>
      <c r="Y18" s="47"/>
    </row>
    <row r="19" spans="1:25" s="115" customFormat="1" ht="16.5">
      <c r="A19" s="185">
        <v>3.1</v>
      </c>
      <c r="B19" s="116" t="s">
        <v>18</v>
      </c>
      <c r="C19" s="206">
        <f>SUM(D19:Y19)</f>
        <v>2308</v>
      </c>
      <c r="D19" s="99">
        <f>'Own portfolio'!D19+'Managed portfolio'!D19</f>
        <v>45</v>
      </c>
      <c r="E19" s="99">
        <f>'Own portfolio'!E19+'Managed portfolio'!E19</f>
        <v>172</v>
      </c>
      <c r="F19" s="99">
        <f>'Own portfolio'!F19+'Managed portfolio'!F19</f>
        <v>97</v>
      </c>
      <c r="G19" s="99">
        <f>'Own portfolio'!G19+'Managed portfolio'!G19</f>
        <v>251</v>
      </c>
      <c r="H19" s="99">
        <f>'Own portfolio'!H19+'Managed portfolio'!H19</f>
        <v>108</v>
      </c>
      <c r="I19" s="99">
        <f>'Own portfolio'!I19+'Managed portfolio'!I19</f>
        <v>0</v>
      </c>
      <c r="J19" s="99">
        <f>'Own portfolio'!J19+'Managed portfolio'!J19</f>
        <v>75</v>
      </c>
      <c r="K19" s="99">
        <f>'Own portfolio'!K19+'Managed portfolio'!K19</f>
        <v>58</v>
      </c>
      <c r="L19" s="99">
        <f>'Own portfolio'!L19+'Managed portfolio'!L19</f>
        <v>115</v>
      </c>
      <c r="M19" s="99">
        <f>'Own portfolio'!M19+'Managed portfolio'!M19</f>
        <v>67</v>
      </c>
      <c r="N19" s="99">
        <f>'Own portfolio'!N19+'Managed portfolio'!N19</f>
        <v>0</v>
      </c>
      <c r="O19" s="99">
        <f>'Own portfolio'!O19+'Managed portfolio'!O19</f>
        <v>40</v>
      </c>
      <c r="P19" s="99">
        <f>'Own portfolio'!P19+'Managed portfolio'!P19</f>
        <v>98</v>
      </c>
      <c r="Q19" s="99">
        <f>'Own portfolio'!Q19+'Managed portfolio'!Q19</f>
        <v>150</v>
      </c>
      <c r="R19" s="99">
        <f>'Own portfolio'!R19+'Managed portfolio'!R19</f>
        <v>180</v>
      </c>
      <c r="S19" s="99">
        <f>'Own portfolio'!S19+'Managed portfolio'!S19</f>
        <v>104</v>
      </c>
      <c r="T19" s="99">
        <f>'Own portfolio'!T19+'Managed portfolio'!T19</f>
        <v>80</v>
      </c>
      <c r="U19" s="99">
        <f>'Own portfolio'!U19+'Managed portfolio'!U19</f>
        <v>46</v>
      </c>
      <c r="V19" s="99">
        <f>'Own portfolio'!V19+'Managed portfolio'!V19</f>
        <v>142</v>
      </c>
      <c r="W19" s="99">
        <f>'Own portfolio'!W19+'Managed portfolio'!W19</f>
        <v>151</v>
      </c>
      <c r="X19" s="99">
        <f>'Own portfolio'!X19+'Managed portfolio'!X19</f>
        <v>180</v>
      </c>
      <c r="Y19" s="99">
        <f>'Own portfolio'!Y19+'Managed portfolio'!Y19</f>
        <v>149</v>
      </c>
    </row>
    <row r="20" spans="1:25" s="115" customFormat="1" ht="16.5">
      <c r="A20" s="185">
        <v>3.2</v>
      </c>
      <c r="B20" s="58" t="s">
        <v>19</v>
      </c>
      <c r="C20" s="206">
        <f>SUM(D20:Y20)</f>
        <v>51306000</v>
      </c>
      <c r="D20" s="99">
        <f>'Own portfolio'!D20+'Managed portfolio'!D20</f>
        <v>950000</v>
      </c>
      <c r="E20" s="99">
        <f>'Own portfolio'!E20+'Managed portfolio'!E20</f>
        <v>4370000</v>
      </c>
      <c r="F20" s="99">
        <f>'Own portfolio'!F20+'Managed portfolio'!F20</f>
        <v>2310000</v>
      </c>
      <c r="G20" s="99">
        <f>'Own portfolio'!G20+'Managed portfolio'!G20</f>
        <v>5485000</v>
      </c>
      <c r="H20" s="99">
        <f>'Own portfolio'!H20+'Managed portfolio'!H20</f>
        <v>2765000</v>
      </c>
      <c r="I20" s="99">
        <f>'Own portfolio'!I20+'Managed portfolio'!I20</f>
        <v>0</v>
      </c>
      <c r="J20" s="99">
        <f>'Own portfolio'!J20+'Managed portfolio'!J20</f>
        <v>1700000</v>
      </c>
      <c r="K20" s="350">
        <f>'Own portfolio'!K20+'Managed portfolio'!K20</f>
        <v>1200000</v>
      </c>
      <c r="L20" s="99">
        <f>'Own portfolio'!L20+'Managed portfolio'!L20</f>
        <v>2875000</v>
      </c>
      <c r="M20" s="99">
        <f>'Own portfolio'!M20+'Managed portfolio'!M20</f>
        <v>1435000</v>
      </c>
      <c r="N20" s="99">
        <f>'Own portfolio'!N20+'Managed portfolio'!N20</f>
        <v>0</v>
      </c>
      <c r="O20" s="99">
        <f>'Own portfolio'!O20+'Managed portfolio'!O20</f>
        <v>877000</v>
      </c>
      <c r="P20" s="99">
        <f>'Own portfolio'!P20+'Managed portfolio'!P20</f>
        <v>2395000</v>
      </c>
      <c r="Q20" s="99">
        <f>'Own portfolio'!Q20+'Managed portfolio'!Q20</f>
        <v>3383000</v>
      </c>
      <c r="R20" s="99">
        <f>'Own portfolio'!R20+'Managed portfolio'!R20</f>
        <v>4564000</v>
      </c>
      <c r="S20" s="99">
        <f>'Own portfolio'!S20+'Managed portfolio'!S20</f>
        <v>2132000</v>
      </c>
      <c r="T20" s="99">
        <f>'Own portfolio'!T20+'Managed portfolio'!T20</f>
        <v>1451000</v>
      </c>
      <c r="U20" s="99">
        <f>'Own portfolio'!U20+'Managed portfolio'!U20</f>
        <v>961000</v>
      </c>
      <c r="V20" s="99">
        <f>'Own portfolio'!V20+'Managed portfolio'!V20</f>
        <v>3256000</v>
      </c>
      <c r="W20" s="99">
        <f>'Own portfolio'!W20+'Managed portfolio'!W20</f>
        <v>2897000</v>
      </c>
      <c r="X20" s="99">
        <f>'Own portfolio'!X20+'Managed portfolio'!X20</f>
        <v>3320000</v>
      </c>
      <c r="Y20" s="99">
        <f>'Own portfolio'!Y20+'Managed portfolio'!Y20</f>
        <v>2980000</v>
      </c>
    </row>
    <row r="21" spans="1:25" s="115" customFormat="1" ht="15.75">
      <c r="A21" s="185">
        <v>3.3</v>
      </c>
      <c r="B21" s="58" t="s">
        <v>20</v>
      </c>
      <c r="C21" s="186">
        <f>SUM(D21:Y21)</f>
        <v>42450475</v>
      </c>
      <c r="D21" s="267">
        <f>'Own portfolio'!D21+'Managed portfolio'!D21</f>
        <v>992913</v>
      </c>
      <c r="E21" s="267">
        <f>'Own portfolio'!E21+'Managed portfolio'!E21</f>
        <v>3725387</v>
      </c>
      <c r="F21" s="267">
        <f>'Own portfolio'!F21+'Managed portfolio'!F21</f>
        <v>1722327</v>
      </c>
      <c r="G21" s="267">
        <f>'Own portfolio'!G21+'Managed portfolio'!G21</f>
        <v>3276638</v>
      </c>
      <c r="H21" s="267">
        <f>'Own portfolio'!H21+'Managed portfolio'!H21</f>
        <v>2454861</v>
      </c>
      <c r="I21" s="267">
        <f>'Own portfolio'!I21+'Managed portfolio'!I21</f>
        <v>502192</v>
      </c>
      <c r="J21" s="267">
        <f>'Own portfolio'!J21+'Managed portfolio'!J21</f>
        <v>2200657</v>
      </c>
      <c r="K21" s="267">
        <f>'Own portfolio'!K21+'Managed portfolio'!K21</f>
        <v>1562334</v>
      </c>
      <c r="L21" s="267">
        <f>'Own portfolio'!L21+'Managed portfolio'!L21</f>
        <v>1741861</v>
      </c>
      <c r="M21" s="267">
        <f>'Own portfolio'!M21+'Managed portfolio'!M21</f>
        <v>1740579</v>
      </c>
      <c r="N21" s="267">
        <f>'Own portfolio'!N21+'Managed portfolio'!N21</f>
        <v>285612</v>
      </c>
      <c r="O21" s="267">
        <f>'Own portfolio'!O21+'Managed portfolio'!O21</f>
        <v>1214807</v>
      </c>
      <c r="P21" s="267">
        <f>'Own portfolio'!P21+'Managed portfolio'!P21</f>
        <v>2608581</v>
      </c>
      <c r="Q21" s="267">
        <f>'Own portfolio'!Q21+'Managed portfolio'!Q21</f>
        <v>2522948</v>
      </c>
      <c r="R21" s="267">
        <f>'Own portfolio'!R21+'Managed portfolio'!R21</f>
        <v>4113996</v>
      </c>
      <c r="S21" s="267">
        <f>'Own portfolio'!S21+'Managed portfolio'!S21</f>
        <v>2424970</v>
      </c>
      <c r="T21" s="267">
        <f>'Own portfolio'!T21+'Managed portfolio'!T21</f>
        <v>1438573</v>
      </c>
      <c r="U21" s="267">
        <f>'Own portfolio'!U21+'Managed portfolio'!U21</f>
        <v>823332</v>
      </c>
      <c r="V21" s="267">
        <f>'Own portfolio'!V21+'Managed portfolio'!V21</f>
        <v>1601120</v>
      </c>
      <c r="W21" s="267">
        <f>'Own portfolio'!W21+'Managed portfolio'!W21</f>
        <v>2465149</v>
      </c>
      <c r="X21" s="267">
        <f>'Own portfolio'!X21+'Managed portfolio'!X21</f>
        <v>2106941</v>
      </c>
      <c r="Y21" s="267">
        <f>'Own portfolio'!Y21+'Managed portfolio'!Y21</f>
        <v>924697</v>
      </c>
    </row>
    <row r="22" spans="1:25" s="115" customFormat="1" ht="15.75">
      <c r="A22" s="185">
        <v>3.4</v>
      </c>
      <c r="B22" s="58" t="s">
        <v>21</v>
      </c>
      <c r="C22" s="184">
        <f>SUM(D22:Y22)</f>
        <v>40146401</v>
      </c>
      <c r="D22" s="184">
        <f>'Own portfolio'!D22+'Managed portfolio'!D22</f>
        <v>743434</v>
      </c>
      <c r="E22" s="184">
        <f>'Own portfolio'!E22+'Managed portfolio'!E22</f>
        <v>3725387</v>
      </c>
      <c r="F22" s="184">
        <f>'Own portfolio'!F22+'Managed portfolio'!F22</f>
        <v>1722327</v>
      </c>
      <c r="G22" s="184">
        <f>'Own portfolio'!G22+'Managed portfolio'!G22</f>
        <v>3206687</v>
      </c>
      <c r="H22" s="184">
        <f>'Own portfolio'!H22+'Managed portfolio'!H22</f>
        <v>2454861</v>
      </c>
      <c r="I22" s="184">
        <f>'Own portfolio'!I22+'Managed portfolio'!I22</f>
        <v>4098</v>
      </c>
      <c r="J22" s="184">
        <f>'Own portfolio'!J22+'Managed portfolio'!J22</f>
        <v>1694597</v>
      </c>
      <c r="K22" s="184">
        <f>'Own portfolio'!K22+'Managed portfolio'!K22</f>
        <v>1331982</v>
      </c>
      <c r="L22" s="184">
        <f>'Own portfolio'!L22+'Managed portfolio'!L22</f>
        <v>1669997</v>
      </c>
      <c r="M22" s="184">
        <f>'Own portfolio'!M22+'Managed portfolio'!M22</f>
        <v>1593159</v>
      </c>
      <c r="N22" s="184">
        <f>'Own portfolio'!N22+'Managed portfolio'!N22</f>
        <v>80066</v>
      </c>
      <c r="O22" s="184">
        <f>'Own portfolio'!O22+'Managed portfolio'!O22</f>
        <v>1156929</v>
      </c>
      <c r="P22" s="184">
        <f>'Own portfolio'!P22+'Managed portfolio'!P22</f>
        <v>2528921</v>
      </c>
      <c r="Q22" s="184">
        <f>'Own portfolio'!Q22+'Managed portfolio'!Q22</f>
        <v>2484093</v>
      </c>
      <c r="R22" s="184">
        <f>'Own portfolio'!R22+'Managed portfolio'!R22</f>
        <v>4068052</v>
      </c>
      <c r="S22" s="184">
        <f>'Own portfolio'!S22+'Managed portfolio'!S22</f>
        <v>2380280</v>
      </c>
      <c r="T22" s="184">
        <f>'Own portfolio'!T22+'Managed portfolio'!T22</f>
        <v>1438573</v>
      </c>
      <c r="U22" s="184">
        <f>'Own portfolio'!U22+'Managed portfolio'!U22</f>
        <v>769125</v>
      </c>
      <c r="V22" s="184">
        <f>'Own portfolio'!V22+'Managed portfolio'!V22</f>
        <v>1597046</v>
      </c>
      <c r="W22" s="184">
        <f>'Own portfolio'!W22+'Managed portfolio'!W22</f>
        <v>2465149</v>
      </c>
      <c r="X22" s="184">
        <f>'Own portfolio'!X22+'Managed portfolio'!X22</f>
        <v>2106941</v>
      </c>
      <c r="Y22" s="184">
        <f>'Own portfolio'!Y22+'Managed portfolio'!Y22</f>
        <v>924697</v>
      </c>
    </row>
    <row r="23" spans="1:25" s="115" customFormat="1" ht="16.5" thickBot="1">
      <c r="A23" s="185">
        <v>3.5</v>
      </c>
      <c r="B23" s="183" t="s">
        <v>142</v>
      </c>
      <c r="C23" s="186">
        <f>SUM(D23:Y23)</f>
        <v>6779290</v>
      </c>
      <c r="D23" s="184">
        <f>'Own portfolio'!D23+'Managed portfolio'!D23</f>
        <v>123755</v>
      </c>
      <c r="E23" s="184">
        <f>'Own portfolio'!E23+'Managed portfolio'!E23</f>
        <v>595328</v>
      </c>
      <c r="F23" s="184">
        <f>'Own portfolio'!F23+'Managed portfolio'!F23</f>
        <v>282349</v>
      </c>
      <c r="G23" s="184">
        <f>'Own portfolio'!G23+'Managed portfolio'!G23</f>
        <v>623668</v>
      </c>
      <c r="H23" s="184">
        <f>'Own portfolio'!H23+'Managed portfolio'!H23</f>
        <v>393338</v>
      </c>
      <c r="I23" s="184">
        <f>'Own portfolio'!I23+'Managed portfolio'!I23</f>
        <v>0</v>
      </c>
      <c r="J23" s="184">
        <f>'Own portfolio'!J23+'Managed portfolio'!J23</f>
        <v>312449</v>
      </c>
      <c r="K23" s="184">
        <f>'Own portfolio'!K23+'Managed portfolio'!K23</f>
        <v>231319</v>
      </c>
      <c r="L23" s="184">
        <f>'Own portfolio'!L23+'Managed portfolio'!L23</f>
        <v>296978</v>
      </c>
      <c r="M23" s="184">
        <f>'Own portfolio'!M23+'Managed portfolio'!M23</f>
        <v>198789</v>
      </c>
      <c r="N23" s="184">
        <f>'Own portfolio'!N23+'Managed portfolio'!N23</f>
        <v>2132</v>
      </c>
      <c r="O23" s="184">
        <f>'Own portfolio'!O23+'Managed portfolio'!O23</f>
        <v>178802</v>
      </c>
      <c r="P23" s="184">
        <f>'Own portfolio'!P23+'Managed portfolio'!P23</f>
        <v>441977</v>
      </c>
      <c r="Q23" s="184">
        <f>'Own portfolio'!Q23+'Managed portfolio'!Q23</f>
        <v>396447</v>
      </c>
      <c r="R23" s="184">
        <f>'Own portfolio'!R23+'Managed portfolio'!R23</f>
        <v>719437</v>
      </c>
      <c r="S23" s="184">
        <f>'Own portfolio'!S23+'Managed portfolio'!S23</f>
        <v>407054</v>
      </c>
      <c r="T23" s="184">
        <f>'Own portfolio'!T23+'Managed portfolio'!T23</f>
        <v>219841</v>
      </c>
      <c r="U23" s="184">
        <f>'Own portfolio'!U23+'Managed portfolio'!U23</f>
        <v>120141</v>
      </c>
      <c r="V23" s="184">
        <f>'Own portfolio'!V23+'Managed portfolio'!V23</f>
        <v>266152</v>
      </c>
      <c r="W23" s="184">
        <f>'Own portfolio'!W23+'Managed portfolio'!W23</f>
        <v>382084</v>
      </c>
      <c r="X23" s="184">
        <f>'Own portfolio'!X23+'Managed portfolio'!X23</f>
        <v>341122</v>
      </c>
      <c r="Y23" s="184">
        <f>'Own portfolio'!Y23+'Managed portfolio'!Y23</f>
        <v>246128</v>
      </c>
    </row>
    <row r="24" spans="1:25" ht="17.25" thickBot="1">
      <c r="A24" s="16">
        <v>4</v>
      </c>
      <c r="B24" s="34" t="s">
        <v>23</v>
      </c>
      <c r="C24" s="108"/>
      <c r="D24" s="108"/>
      <c r="E24" s="108"/>
      <c r="F24" s="108"/>
      <c r="G24" s="108"/>
      <c r="H24" s="108"/>
      <c r="I24" s="108"/>
      <c r="J24" s="110"/>
      <c r="K24" s="110"/>
      <c r="L24" s="110"/>
      <c r="M24" s="109"/>
      <c r="N24" s="108"/>
      <c r="O24" s="108"/>
      <c r="P24" s="110"/>
      <c r="Q24" s="110"/>
      <c r="R24" s="110"/>
      <c r="S24" s="110"/>
      <c r="T24" s="110"/>
      <c r="U24" s="110"/>
      <c r="V24" s="110"/>
      <c r="W24" s="110"/>
      <c r="X24" s="109"/>
      <c r="Y24" s="108"/>
    </row>
    <row r="25" spans="1:25" s="234" customFormat="1" ht="16.5">
      <c r="A25" s="29">
        <v>4.1</v>
      </c>
      <c r="B25" s="35" t="s">
        <v>28</v>
      </c>
      <c r="C25" s="214">
        <f>(C48-C43-C44)/C13</f>
        <v>0.006594104593982484</v>
      </c>
      <c r="D25" s="278">
        <f>(D48-D43-D44)/D13</f>
        <v>0.03636408942099736</v>
      </c>
      <c r="E25" s="278">
        <f aca="true" t="shared" si="5" ref="E25:X25">(E48-E43-E44)/E13</f>
        <v>0</v>
      </c>
      <c r="F25" s="278">
        <f t="shared" si="5"/>
        <v>0</v>
      </c>
      <c r="G25" s="278">
        <f t="shared" si="5"/>
        <v>0.001866500080046929</v>
      </c>
      <c r="H25" s="278">
        <f t="shared" si="5"/>
        <v>0</v>
      </c>
      <c r="I25" s="278">
        <f t="shared" si="5"/>
        <v>1</v>
      </c>
      <c r="J25" s="278">
        <f t="shared" si="5"/>
        <v>0.03339648307827538</v>
      </c>
      <c r="K25" s="278">
        <f t="shared" si="5"/>
        <v>0.02384836135226907</v>
      </c>
      <c r="L25" s="278">
        <f t="shared" si="5"/>
        <v>0.004617567724650391</v>
      </c>
      <c r="M25" s="278">
        <f t="shared" si="5"/>
        <v>0.01623761175696943</v>
      </c>
      <c r="N25" s="278">
        <f t="shared" si="5"/>
        <v>0.6892569059967112</v>
      </c>
      <c r="O25" s="278">
        <f t="shared" si="5"/>
        <v>0.0069196009517283295</v>
      </c>
      <c r="P25" s="278">
        <f t="shared" si="5"/>
        <v>0.003909751982083282</v>
      </c>
      <c r="Q25" s="278">
        <f t="shared" si="5"/>
        <v>0.0013127082956339853</v>
      </c>
      <c r="R25" s="278">
        <f t="shared" si="5"/>
        <v>0.0013788564027177853</v>
      </c>
      <c r="S25" s="278">
        <f t="shared" si="5"/>
        <v>0.0025763346891029076</v>
      </c>
      <c r="T25" s="278">
        <f t="shared" si="5"/>
        <v>0</v>
      </c>
      <c r="U25" s="278">
        <f t="shared" si="5"/>
        <v>0.00606976771022052</v>
      </c>
      <c r="V25" s="278">
        <f t="shared" si="5"/>
        <v>0</v>
      </c>
      <c r="W25" s="278">
        <f t="shared" si="5"/>
        <v>0</v>
      </c>
      <c r="X25" s="278">
        <f t="shared" si="5"/>
        <v>0</v>
      </c>
      <c r="Y25" s="278">
        <f>(Y48-Y43-Y44)/Y13</f>
        <v>0</v>
      </c>
    </row>
    <row r="26" spans="1:25" s="234" customFormat="1" ht="17.25" thickBot="1">
      <c r="A26" s="29">
        <v>4.2</v>
      </c>
      <c r="B26" s="37" t="s">
        <v>22</v>
      </c>
      <c r="C26" s="83">
        <f>(C13-C48)/C13</f>
        <v>0.9915911475370931</v>
      </c>
      <c r="D26" s="48">
        <f aca="true" t="shared" si="6" ref="D26:X26">(D22/D21)*100</f>
        <v>74.87403226667392</v>
      </c>
      <c r="E26" s="48">
        <f t="shared" si="6"/>
        <v>100</v>
      </c>
      <c r="F26" s="22">
        <f t="shared" si="6"/>
        <v>100</v>
      </c>
      <c r="G26" s="22">
        <f t="shared" si="6"/>
        <v>97.86515934930866</v>
      </c>
      <c r="H26" s="48">
        <f t="shared" si="6"/>
        <v>100</v>
      </c>
      <c r="I26" s="112">
        <f t="shared" si="6"/>
        <v>0.8160225571096315</v>
      </c>
      <c r="J26" s="9">
        <f t="shared" si="6"/>
        <v>77.00414012724382</v>
      </c>
      <c r="K26" s="9">
        <f t="shared" si="6"/>
        <v>85.25590558740961</v>
      </c>
      <c r="L26" s="9">
        <f t="shared" si="6"/>
        <v>95.87429766209819</v>
      </c>
      <c r="M26" s="84">
        <f t="shared" si="6"/>
        <v>91.53040453780035</v>
      </c>
      <c r="N26" s="84">
        <f t="shared" si="6"/>
        <v>28.033135862638826</v>
      </c>
      <c r="O26" s="84">
        <f t="shared" si="6"/>
        <v>95.23562179012798</v>
      </c>
      <c r="P26" s="9">
        <f t="shared" si="6"/>
        <v>96.94623245358301</v>
      </c>
      <c r="Q26" s="9">
        <f t="shared" si="6"/>
        <v>98.45993655041642</v>
      </c>
      <c r="R26" s="9">
        <f t="shared" si="6"/>
        <v>98.88322691611756</v>
      </c>
      <c r="S26" s="9">
        <f t="shared" si="6"/>
        <v>98.15709060318272</v>
      </c>
      <c r="T26" s="9">
        <f t="shared" si="6"/>
        <v>100</v>
      </c>
      <c r="U26" s="9">
        <f t="shared" si="6"/>
        <v>93.41614318403755</v>
      </c>
      <c r="V26" s="9">
        <f t="shared" si="6"/>
        <v>99.74555311282103</v>
      </c>
      <c r="W26" s="9">
        <f t="shared" si="6"/>
        <v>100</v>
      </c>
      <c r="X26" s="84">
        <f t="shared" si="6"/>
        <v>100</v>
      </c>
      <c r="Y26" s="48">
        <v>100</v>
      </c>
    </row>
    <row r="27" spans="1:25" ht="17.25" thickBot="1">
      <c r="A27" s="16">
        <v>5</v>
      </c>
      <c r="B27" s="94" t="s">
        <v>38</v>
      </c>
      <c r="C27" s="96"/>
      <c r="D27" s="93"/>
      <c r="E27" s="93"/>
      <c r="F27" s="93"/>
      <c r="G27" s="93"/>
      <c r="H27" s="93"/>
      <c r="I27" s="98"/>
      <c r="J27" s="93"/>
      <c r="K27" s="93"/>
      <c r="L27" s="93"/>
      <c r="M27" s="111"/>
      <c r="N27" s="104"/>
      <c r="O27" s="104"/>
      <c r="P27" s="93"/>
      <c r="Q27" s="93"/>
      <c r="R27" s="93"/>
      <c r="S27" s="93"/>
      <c r="T27" s="93"/>
      <c r="U27" s="93"/>
      <c r="V27" s="93"/>
      <c r="W27" s="93"/>
      <c r="X27" s="111"/>
      <c r="Y27" s="93"/>
    </row>
    <row r="28" spans="1:25" ht="17.25" thickBot="1">
      <c r="A28" s="21" t="s">
        <v>40</v>
      </c>
      <c r="B28" s="95" t="s">
        <v>35</v>
      </c>
      <c r="C28" s="96"/>
      <c r="D28" s="93"/>
      <c r="E28" s="93"/>
      <c r="F28" s="93"/>
      <c r="G28" s="93"/>
      <c r="H28" s="93"/>
      <c r="I28" s="98"/>
      <c r="J28" s="93"/>
      <c r="K28" s="93"/>
      <c r="L28" s="93"/>
      <c r="M28" s="111"/>
      <c r="N28" s="104"/>
      <c r="O28" s="104"/>
      <c r="P28" s="93"/>
      <c r="Q28" s="93"/>
      <c r="R28" s="93"/>
      <c r="S28" s="93"/>
      <c r="T28" s="93"/>
      <c r="U28" s="93"/>
      <c r="V28" s="93"/>
      <c r="W28" s="93"/>
      <c r="X28" s="111"/>
      <c r="Y28" s="93"/>
    </row>
    <row r="29" spans="1:25" s="115" customFormat="1" ht="15.75">
      <c r="A29" s="53" t="s">
        <v>49</v>
      </c>
      <c r="B29" s="117" t="s">
        <v>14</v>
      </c>
      <c r="C29" s="86">
        <f>SUM(D29:Y29)</f>
        <v>48</v>
      </c>
      <c r="D29" s="184">
        <f>'Own portfolio'!D29+'Managed portfolio'!D29</f>
        <v>1</v>
      </c>
      <c r="E29" s="184">
        <f>'Own portfolio'!E29+'Managed portfolio'!E29</f>
        <v>0</v>
      </c>
      <c r="F29" s="184">
        <f>'Own portfolio'!F29+'Managed portfolio'!F29</f>
        <v>0</v>
      </c>
      <c r="G29" s="184">
        <f>'Own portfolio'!G29+'Managed portfolio'!G29</f>
        <v>7</v>
      </c>
      <c r="H29" s="184">
        <f>'Own portfolio'!H29+'Managed portfolio'!H29</f>
        <v>0</v>
      </c>
      <c r="I29" s="184">
        <f>'Own portfolio'!I29+'Managed portfolio'!I29</f>
        <v>0</v>
      </c>
      <c r="J29" s="184">
        <f>'Own portfolio'!J29+'Managed portfolio'!J29</f>
        <v>2</v>
      </c>
      <c r="K29" s="184">
        <f>'Own portfolio'!K29+'Managed portfolio'!K29</f>
        <v>0</v>
      </c>
      <c r="L29" s="184">
        <f>'Own portfolio'!L29+'Managed portfolio'!L29</f>
        <v>11</v>
      </c>
      <c r="M29" s="184">
        <f>'Own portfolio'!M29+'Managed portfolio'!M29</f>
        <v>6</v>
      </c>
      <c r="N29" s="184">
        <f>'Own portfolio'!N29+'Managed portfolio'!N29</f>
        <v>0</v>
      </c>
      <c r="O29" s="184">
        <f>'Own portfolio'!O29+'Managed portfolio'!O29</f>
        <v>1</v>
      </c>
      <c r="P29" s="184">
        <f>'Own portfolio'!P29+'Managed portfolio'!P29</f>
        <v>1</v>
      </c>
      <c r="Q29" s="184">
        <f>'Own portfolio'!Q29+'Managed portfolio'!Q29</f>
        <v>4</v>
      </c>
      <c r="R29" s="184">
        <f>'Own portfolio'!R29+'Managed portfolio'!R29</f>
        <v>0</v>
      </c>
      <c r="S29" s="184">
        <f>'Own portfolio'!S29+'Managed portfolio'!S29</f>
        <v>0</v>
      </c>
      <c r="T29" s="184">
        <f>'Own portfolio'!T29+'Managed portfolio'!T29</f>
        <v>0</v>
      </c>
      <c r="U29" s="184">
        <f>'Own portfolio'!U29+'Managed portfolio'!U29</f>
        <v>12</v>
      </c>
      <c r="V29" s="184">
        <f>'Own portfolio'!V29+'Managed portfolio'!V29</f>
        <v>3</v>
      </c>
      <c r="W29" s="184">
        <f>'Own portfolio'!W29+'Managed portfolio'!W29</f>
        <v>0</v>
      </c>
      <c r="X29" s="184">
        <f>'Own portfolio'!X29+'Managed portfolio'!X29</f>
        <v>0</v>
      </c>
      <c r="Y29" s="184">
        <f>'Own portfolio'!Y29+'Managed portfolio'!Y29</f>
        <v>0</v>
      </c>
    </row>
    <row r="30" spans="1:25" s="115" customFormat="1" ht="15.75">
      <c r="A30" s="53" t="s">
        <v>50</v>
      </c>
      <c r="B30" s="118" t="s">
        <v>15</v>
      </c>
      <c r="C30" s="86">
        <f>SUM(D30:Y30)</f>
        <v>30</v>
      </c>
      <c r="D30" s="184">
        <f>'Own portfolio'!D30+'Managed portfolio'!D30</f>
        <v>0</v>
      </c>
      <c r="E30" s="184">
        <f>'Own portfolio'!E30+'Managed portfolio'!E30</f>
        <v>0</v>
      </c>
      <c r="F30" s="184">
        <f>'Own portfolio'!F30+'Managed portfolio'!F30</f>
        <v>0</v>
      </c>
      <c r="G30" s="184">
        <f>'Own portfolio'!G30+'Managed portfolio'!G30</f>
        <v>7</v>
      </c>
      <c r="H30" s="184" t="s">
        <v>136</v>
      </c>
      <c r="I30" s="184">
        <f>'Own portfolio'!I30+'Managed portfolio'!I30</f>
        <v>0</v>
      </c>
      <c r="J30" s="184">
        <f>'Own portfolio'!J30+'Managed portfolio'!J30</f>
        <v>1</v>
      </c>
      <c r="K30" s="184">
        <f>'Own portfolio'!K30+'Managed portfolio'!K30</f>
        <v>1</v>
      </c>
      <c r="L30" s="184">
        <f>'Own portfolio'!L30+'Managed portfolio'!L30</f>
        <v>1</v>
      </c>
      <c r="M30" s="184">
        <f>'Own portfolio'!M30+'Managed portfolio'!M30</f>
        <v>0</v>
      </c>
      <c r="N30" s="184">
        <f>'Own portfolio'!N30+'Managed portfolio'!N30</f>
        <v>17</v>
      </c>
      <c r="O30" s="184">
        <f>'Own portfolio'!O30+'Managed portfolio'!O30</f>
        <v>1</v>
      </c>
      <c r="P30" s="184">
        <f>'Own portfolio'!P30+'Managed portfolio'!P30</f>
        <v>0</v>
      </c>
      <c r="Q30" s="184">
        <f>'Own portfolio'!Q30+'Managed portfolio'!Q30</f>
        <v>2</v>
      </c>
      <c r="R30" s="184">
        <f>'Own portfolio'!R30+'Managed portfolio'!R30</f>
        <v>0</v>
      </c>
      <c r="S30" s="184">
        <f>'Own portfolio'!S30+'Managed portfolio'!S30</f>
        <v>0</v>
      </c>
      <c r="T30" s="184">
        <f>'Own portfolio'!T30+'Managed portfolio'!T30</f>
        <v>0</v>
      </c>
      <c r="U30" s="184">
        <f>'Own portfolio'!U30+'Managed portfolio'!U30</f>
        <v>0</v>
      </c>
      <c r="V30" s="184">
        <f>'Own portfolio'!V30+'Managed portfolio'!V30</f>
        <v>0</v>
      </c>
      <c r="W30" s="184">
        <f>'Own portfolio'!W30+'Managed portfolio'!W30</f>
        <v>0</v>
      </c>
      <c r="X30" s="184">
        <f>'Own portfolio'!X30+'Managed portfolio'!X30</f>
        <v>0</v>
      </c>
      <c r="Y30" s="184">
        <f>'Own portfolio'!Y30+'Managed portfolio'!Y30</f>
        <v>0</v>
      </c>
    </row>
    <row r="31" spans="1:25" s="115" customFormat="1" ht="15.75">
      <c r="A31" s="53" t="s">
        <v>51</v>
      </c>
      <c r="B31" s="118" t="s">
        <v>16</v>
      </c>
      <c r="C31" s="86">
        <f>SUM(D31:Y31)</f>
        <v>14</v>
      </c>
      <c r="D31" s="184">
        <f>'Own portfolio'!D31+'Managed portfolio'!D31</f>
        <v>1</v>
      </c>
      <c r="E31" s="184">
        <f>'Own portfolio'!E31+'Managed portfolio'!E31</f>
        <v>0</v>
      </c>
      <c r="F31" s="184">
        <f>'Own portfolio'!F31+'Managed portfolio'!F31</f>
        <v>0</v>
      </c>
      <c r="G31" s="184">
        <f>'Own portfolio'!G31+'Managed portfolio'!G31</f>
        <v>1</v>
      </c>
      <c r="H31" s="184">
        <f>'Own portfolio'!H31+'Managed portfolio'!H31</f>
        <v>0</v>
      </c>
      <c r="I31" s="184">
        <f>'Own portfolio'!I31+'Managed portfolio'!I31</f>
        <v>0</v>
      </c>
      <c r="J31" s="184">
        <f>'Own portfolio'!J31+'Managed portfolio'!J31</f>
        <v>1</v>
      </c>
      <c r="K31" s="184">
        <f>'Own portfolio'!K31+'Managed portfolio'!K31</f>
        <v>2</v>
      </c>
      <c r="L31" s="184">
        <f>'Own portfolio'!L31+'Managed portfolio'!L31</f>
        <v>1</v>
      </c>
      <c r="M31" s="184">
        <f>'Own portfolio'!M31+'Managed portfolio'!M31</f>
        <v>1</v>
      </c>
      <c r="N31" s="184">
        <f>'Own portfolio'!N31+'Managed portfolio'!N31</f>
        <v>5</v>
      </c>
      <c r="O31" s="184">
        <f>'Own portfolio'!O31+'Managed portfolio'!O31</f>
        <v>0</v>
      </c>
      <c r="P31" s="184">
        <f>'Own portfolio'!P31+'Managed portfolio'!P31</f>
        <v>0</v>
      </c>
      <c r="Q31" s="184">
        <f>'Own portfolio'!Q31+'Managed portfolio'!Q31</f>
        <v>1</v>
      </c>
      <c r="R31" s="184">
        <f>'Own portfolio'!R31+'Managed portfolio'!R31</f>
        <v>1</v>
      </c>
      <c r="S31" s="184">
        <f>'Own portfolio'!S31+'Managed portfolio'!S31</f>
        <v>0</v>
      </c>
      <c r="T31" s="184">
        <f>'Own portfolio'!T31+'Managed portfolio'!T31</f>
        <v>0</v>
      </c>
      <c r="U31" s="184">
        <f>'Own portfolio'!U31+'Managed portfolio'!U31</f>
        <v>0</v>
      </c>
      <c r="V31" s="184">
        <f>'Own portfolio'!V31+'Managed portfolio'!V31</f>
        <v>0</v>
      </c>
      <c r="W31" s="184">
        <f>'Own portfolio'!W31+'Managed portfolio'!W31</f>
        <v>0</v>
      </c>
      <c r="X31" s="184">
        <f>'Own portfolio'!X31+'Managed portfolio'!X31</f>
        <v>0</v>
      </c>
      <c r="Y31" s="184">
        <f>'Own portfolio'!Y31+'Managed portfolio'!Y31</f>
        <v>0</v>
      </c>
    </row>
    <row r="32" spans="1:25" s="115" customFormat="1" ht="15.75">
      <c r="A32" s="53" t="s">
        <v>52</v>
      </c>
      <c r="B32" s="118" t="s">
        <v>140</v>
      </c>
      <c r="C32" s="86">
        <f>SUM(D32:Y32)</f>
        <v>61</v>
      </c>
      <c r="D32" s="184">
        <f>'Own portfolio'!D32+'Managed portfolio'!D32</f>
        <v>0</v>
      </c>
      <c r="E32" s="184">
        <f>'Own portfolio'!E32+'Managed portfolio'!E32</f>
        <v>0</v>
      </c>
      <c r="F32" s="184">
        <f>'Own portfolio'!F32+'Managed portfolio'!F32</f>
        <v>0</v>
      </c>
      <c r="G32" s="184">
        <f>'Own portfolio'!G32+'Managed portfolio'!G32</f>
        <v>11</v>
      </c>
      <c r="H32" s="184">
        <f>'Own portfolio'!H32+'Managed portfolio'!H32</f>
        <v>0</v>
      </c>
      <c r="I32" s="184">
        <f>'Own portfolio'!I32+'Managed portfolio'!I32</f>
        <v>0</v>
      </c>
      <c r="J32" s="184">
        <f>'Own portfolio'!J32+'Managed portfolio'!J32</f>
        <v>14</v>
      </c>
      <c r="K32" s="184">
        <f>'Own portfolio'!K32+'Managed portfolio'!K32</f>
        <v>4</v>
      </c>
      <c r="L32" s="184">
        <f>'Own portfolio'!L32+'Managed portfolio'!L32</f>
        <v>2</v>
      </c>
      <c r="M32" s="184">
        <f>'Own portfolio'!M32+'Managed portfolio'!M32</f>
        <v>5</v>
      </c>
      <c r="N32" s="184">
        <f>'Own portfolio'!N32+'Managed portfolio'!N32</f>
        <v>9</v>
      </c>
      <c r="O32" s="184">
        <f>'Own portfolio'!O32+'Managed portfolio'!O32</f>
        <v>4</v>
      </c>
      <c r="P32" s="184">
        <f>'Own portfolio'!P32+'Managed portfolio'!P32</f>
        <v>3</v>
      </c>
      <c r="Q32" s="184">
        <f>'Own portfolio'!Q32+'Managed portfolio'!Q32</f>
        <v>0</v>
      </c>
      <c r="R32" s="184">
        <f>'Own portfolio'!R32+'Managed portfolio'!R32</f>
        <v>1</v>
      </c>
      <c r="S32" s="184">
        <f>'Own portfolio'!S32+'Managed portfolio'!S32</f>
        <v>6</v>
      </c>
      <c r="T32" s="184">
        <f>'Own portfolio'!T32+'Managed portfolio'!T32</f>
        <v>0</v>
      </c>
      <c r="U32" s="184">
        <f>'Own portfolio'!U32+'Managed portfolio'!U32</f>
        <v>2</v>
      </c>
      <c r="V32" s="184">
        <f>'Own portfolio'!V32+'Managed portfolio'!V32</f>
        <v>0</v>
      </c>
      <c r="W32" s="184">
        <f>'Own portfolio'!W32+'Managed portfolio'!W32</f>
        <v>0</v>
      </c>
      <c r="X32" s="184">
        <f>'Own portfolio'!X32+'Managed portfolio'!X32</f>
        <v>0</v>
      </c>
      <c r="Y32" s="184">
        <f>'Own portfolio'!Y32+'Managed portfolio'!Y32</f>
        <v>0</v>
      </c>
    </row>
    <row r="33" spans="1:25" s="115" customFormat="1" ht="15.75">
      <c r="A33" s="53" t="s">
        <v>53</v>
      </c>
      <c r="B33" s="118" t="s">
        <v>141</v>
      </c>
      <c r="C33" s="86">
        <f>SUM(D33:Y33)</f>
        <v>325</v>
      </c>
      <c r="D33" s="184">
        <f>'Own portfolio'!D33+'Managed portfolio'!D33</f>
        <v>71</v>
      </c>
      <c r="E33" s="184">
        <f>'Own portfolio'!E33+'Managed portfolio'!E33</f>
        <v>0</v>
      </c>
      <c r="F33" s="184">
        <f>'Own portfolio'!F33+'Managed portfolio'!F33</f>
        <v>0</v>
      </c>
      <c r="G33" s="184">
        <f>'Own portfolio'!G33+'Managed portfolio'!G33</f>
        <v>1</v>
      </c>
      <c r="H33" s="184">
        <f>'Own portfolio'!H33+'Managed portfolio'!H33</f>
        <v>0</v>
      </c>
      <c r="I33" s="184">
        <f>'Own portfolio'!I33+'Managed portfolio'!I33</f>
        <v>93</v>
      </c>
      <c r="J33" s="184">
        <f>'Own portfolio'!J33+'Managed portfolio'!J33</f>
        <v>50</v>
      </c>
      <c r="K33" s="184">
        <f>'Own portfolio'!K33+'Managed portfolio'!K33</f>
        <v>30</v>
      </c>
      <c r="L33" s="184">
        <f>'Own portfolio'!L33+'Managed portfolio'!L33</f>
        <v>4</v>
      </c>
      <c r="M33" s="184">
        <f>'Own portfolio'!M33+'Managed portfolio'!M33</f>
        <v>19</v>
      </c>
      <c r="N33" s="184">
        <f>'Own portfolio'!N33+'Managed portfolio'!N33</f>
        <v>22</v>
      </c>
      <c r="O33" s="184">
        <f>'Own portfolio'!O33+'Managed portfolio'!O33</f>
        <v>4</v>
      </c>
      <c r="P33" s="184">
        <f>'Own portfolio'!P33+'Managed portfolio'!P33</f>
        <v>9</v>
      </c>
      <c r="Q33" s="184">
        <f>'Own portfolio'!Q33+'Managed portfolio'!Q33</f>
        <v>1</v>
      </c>
      <c r="R33" s="184">
        <f>'Own portfolio'!R33+'Managed portfolio'!R33</f>
        <v>6</v>
      </c>
      <c r="S33" s="184">
        <f>'Own portfolio'!S33+'Managed portfolio'!S33</f>
        <v>5</v>
      </c>
      <c r="T33" s="184">
        <f>'Own portfolio'!T33+'Managed portfolio'!T33</f>
        <v>0</v>
      </c>
      <c r="U33" s="184">
        <f>'Own portfolio'!U33+'Managed portfolio'!U33</f>
        <v>10</v>
      </c>
      <c r="V33" s="184">
        <f>'Own portfolio'!V33+'Managed portfolio'!V33</f>
        <v>0</v>
      </c>
      <c r="W33" s="184">
        <f>'Own portfolio'!W33+'Managed portfolio'!W33</f>
        <v>0</v>
      </c>
      <c r="X33" s="184">
        <f>'Own portfolio'!X33+'Managed portfolio'!X33</f>
        <v>0</v>
      </c>
      <c r="Y33" s="184">
        <f>'Own portfolio'!Y33+'Managed portfolio'!Y33</f>
        <v>0</v>
      </c>
    </row>
    <row r="34" spans="1:25" s="115" customFormat="1" ht="17.25" thickBot="1">
      <c r="A34" s="53" t="s">
        <v>69</v>
      </c>
      <c r="B34" s="119" t="s">
        <v>3</v>
      </c>
      <c r="C34" s="215">
        <f>SUM(C29:C33)</f>
        <v>478</v>
      </c>
      <c r="D34" s="184">
        <f>'Own portfolio'!D34+'Managed portfolio'!D34</f>
        <v>73</v>
      </c>
      <c r="E34" s="99">
        <f>SUM(E29:E33)</f>
        <v>0</v>
      </c>
      <c r="F34" s="230">
        <f aca="true" t="shared" si="7" ref="F34:X34">SUM(F29:F33)</f>
        <v>0</v>
      </c>
      <c r="G34" s="230">
        <f t="shared" si="7"/>
        <v>27</v>
      </c>
      <c r="H34" s="99">
        <f t="shared" si="7"/>
        <v>0</v>
      </c>
      <c r="I34" s="103">
        <f t="shared" si="7"/>
        <v>93</v>
      </c>
      <c r="J34" s="97">
        <f t="shared" si="7"/>
        <v>68</v>
      </c>
      <c r="K34" s="97">
        <f t="shared" si="7"/>
        <v>37</v>
      </c>
      <c r="L34" s="97">
        <f t="shared" si="7"/>
        <v>19</v>
      </c>
      <c r="M34" s="97">
        <f t="shared" si="7"/>
        <v>31</v>
      </c>
      <c r="N34" s="208">
        <f>SUM(N29:N33)</f>
        <v>53</v>
      </c>
      <c r="O34" s="208">
        <f>SUM(O29:O33)</f>
        <v>10</v>
      </c>
      <c r="P34" s="97">
        <f>SUM(P29:P33)</f>
        <v>13</v>
      </c>
      <c r="Q34" s="97">
        <f>SUM(Q29:Q33)</f>
        <v>8</v>
      </c>
      <c r="R34" s="97">
        <f>SUM(R29:R33)</f>
        <v>8</v>
      </c>
      <c r="S34" s="97">
        <f t="shared" si="7"/>
        <v>11</v>
      </c>
      <c r="T34" s="97">
        <f t="shared" si="7"/>
        <v>0</v>
      </c>
      <c r="U34" s="97">
        <f t="shared" si="7"/>
        <v>24</v>
      </c>
      <c r="V34" s="97">
        <f t="shared" si="7"/>
        <v>3</v>
      </c>
      <c r="W34" s="97">
        <f t="shared" si="7"/>
        <v>0</v>
      </c>
      <c r="X34" s="208">
        <f t="shared" si="7"/>
        <v>0</v>
      </c>
      <c r="Y34" s="184">
        <f>'Own portfolio'!Y34+'Managed portfolio'!Y34</f>
        <v>0</v>
      </c>
    </row>
    <row r="35" spans="1:25" ht="17.25" thickBot="1">
      <c r="A35" s="21" t="s">
        <v>41</v>
      </c>
      <c r="B35" s="39" t="s">
        <v>11</v>
      </c>
      <c r="C35" s="85"/>
      <c r="D35" s="47"/>
      <c r="E35" s="47"/>
      <c r="F35" s="20"/>
      <c r="G35" s="20"/>
      <c r="H35" s="47"/>
      <c r="I35" s="19"/>
      <c r="J35" s="93"/>
      <c r="K35" s="93"/>
      <c r="L35" s="93"/>
      <c r="M35" s="20"/>
      <c r="N35" s="20"/>
      <c r="O35" s="20"/>
      <c r="P35" s="93"/>
      <c r="Q35" s="93"/>
      <c r="R35" s="93"/>
      <c r="S35" s="93"/>
      <c r="T35" s="93"/>
      <c r="U35" s="93"/>
      <c r="V35" s="93"/>
      <c r="W35" s="93"/>
      <c r="X35" s="20"/>
      <c r="Y35" s="47"/>
    </row>
    <row r="36" spans="1:25" s="115" customFormat="1" ht="15.75">
      <c r="A36" s="53" t="s">
        <v>54</v>
      </c>
      <c r="B36" s="54" t="s">
        <v>14</v>
      </c>
      <c r="C36" s="186">
        <f>SUM(D36:Y36)</f>
        <v>73083</v>
      </c>
      <c r="D36" s="186">
        <f>'Own portfolio'!D36+'Managed portfolio'!D36</f>
        <v>1391</v>
      </c>
      <c r="E36" s="186">
        <f>'Own portfolio'!E36+'Managed portfolio'!E36</f>
        <v>0</v>
      </c>
      <c r="F36" s="186">
        <f>'Own portfolio'!F36+'Managed portfolio'!F36</f>
        <v>0</v>
      </c>
      <c r="G36" s="186">
        <f>'Own portfolio'!G36+'Managed portfolio'!G36</f>
        <v>8280</v>
      </c>
      <c r="H36" s="186">
        <f>'Own portfolio'!H36+'Managed portfolio'!H36</f>
        <v>0</v>
      </c>
      <c r="I36" s="186">
        <f>'Own portfolio'!I36+'Managed portfolio'!I36</f>
        <v>0</v>
      </c>
      <c r="J36" s="186">
        <f>'Own portfolio'!J36+'Managed portfolio'!J36</f>
        <v>3430</v>
      </c>
      <c r="K36" s="186">
        <f>'Own portfolio'!K36+'Managed portfolio'!K36</f>
        <v>0</v>
      </c>
      <c r="L36" s="186">
        <f>'Own portfolio'!L36+'Managed portfolio'!L36</f>
        <v>18294</v>
      </c>
      <c r="M36" s="186">
        <f>'Own portfolio'!M36+'Managed portfolio'!M36</f>
        <v>10180</v>
      </c>
      <c r="N36" s="186">
        <f>'Own portfolio'!N36+'Managed portfolio'!N36</f>
        <v>0</v>
      </c>
      <c r="O36" s="186">
        <f>'Own portfolio'!O36+'Managed portfolio'!O36</f>
        <v>1377</v>
      </c>
      <c r="P36" s="186">
        <f>'Own portfolio'!P36+'Managed portfolio'!P36</f>
        <v>480</v>
      </c>
      <c r="Q36" s="186">
        <f>'Own portfolio'!Q36+'Managed portfolio'!Q36</f>
        <v>7664</v>
      </c>
      <c r="R36" s="186">
        <f>'Own portfolio'!R36+'Managed portfolio'!R36</f>
        <v>0</v>
      </c>
      <c r="S36" s="186">
        <f>'Own portfolio'!S36+'Managed portfolio'!S36</f>
        <v>0</v>
      </c>
      <c r="T36" s="186">
        <f>'Own portfolio'!T36+'Managed portfolio'!T36</f>
        <v>0</v>
      </c>
      <c r="U36" s="186">
        <f>'Own portfolio'!U36+'Managed portfolio'!U36</f>
        <v>17913</v>
      </c>
      <c r="V36" s="186">
        <f>'Own portfolio'!V36+'Managed portfolio'!V36</f>
        <v>4074</v>
      </c>
      <c r="W36" s="186">
        <f>'Own portfolio'!W36+'Managed portfolio'!W36</f>
        <v>0</v>
      </c>
      <c r="X36" s="186">
        <f>'Own portfolio'!X36+'Managed portfolio'!X36</f>
        <v>0</v>
      </c>
      <c r="Y36" s="186">
        <f>'Own portfolio'!Y36+'Managed portfolio'!Y36</f>
        <v>0</v>
      </c>
    </row>
    <row r="37" spans="1:25" s="115" customFormat="1" ht="15.75">
      <c r="A37" s="53" t="s">
        <v>55</v>
      </c>
      <c r="B37" s="54" t="s">
        <v>15</v>
      </c>
      <c r="C37" s="186">
        <f>SUM(D37:Y37)</f>
        <v>88821</v>
      </c>
      <c r="D37" s="186">
        <f>'Own portfolio'!D37+'Managed portfolio'!D37</f>
        <v>0</v>
      </c>
      <c r="E37" s="186">
        <f>'Own portfolio'!E37+'Managed portfolio'!E37</f>
        <v>0</v>
      </c>
      <c r="F37" s="186">
        <f>'Own portfolio'!F37+'Managed portfolio'!F37</f>
        <v>0</v>
      </c>
      <c r="G37" s="186">
        <f>'Own portfolio'!G37+'Managed portfolio'!G37</f>
        <v>8739</v>
      </c>
      <c r="H37" s="186">
        <f>'Own portfolio'!H37+'Managed portfolio'!H37</f>
        <v>0</v>
      </c>
      <c r="I37" s="186">
        <f>'Own portfolio'!I37+'Managed portfolio'!I37</f>
        <v>0</v>
      </c>
      <c r="J37" s="186">
        <f>'Own portfolio'!J37+'Managed portfolio'!J37</f>
        <v>3990</v>
      </c>
      <c r="K37" s="186">
        <f>'Own portfolio'!K37+'Managed portfolio'!K37</f>
        <v>3100</v>
      </c>
      <c r="L37" s="186">
        <f>'Own portfolio'!L37+'Managed portfolio'!L37</f>
        <v>1920</v>
      </c>
      <c r="M37" s="186">
        <f>'Own portfolio'!M37+'Managed portfolio'!M37</f>
        <v>0</v>
      </c>
      <c r="N37" s="186">
        <f>'Own portfolio'!N37+'Managed portfolio'!N37</f>
        <v>63872</v>
      </c>
      <c r="O37" s="186">
        <f>'Own portfolio'!O37+'Managed portfolio'!O37</f>
        <v>2400</v>
      </c>
      <c r="P37" s="186">
        <f>'Own portfolio'!P37+'Managed portfolio'!P37</f>
        <v>0</v>
      </c>
      <c r="Q37" s="186">
        <f>'Own portfolio'!Q37+'Managed portfolio'!Q37</f>
        <v>4800</v>
      </c>
      <c r="R37" s="186">
        <f>'Own portfolio'!R37+'Managed portfolio'!R37</f>
        <v>0</v>
      </c>
      <c r="S37" s="186">
        <f>'Own portfolio'!S37+'Managed portfolio'!S37</f>
        <v>0</v>
      </c>
      <c r="T37" s="186">
        <f>'Own portfolio'!T37+'Managed portfolio'!T37</f>
        <v>0</v>
      </c>
      <c r="U37" s="186">
        <f>'Own portfolio'!U37+'Managed portfolio'!U37</f>
        <v>0</v>
      </c>
      <c r="V37" s="186">
        <f>'Own portfolio'!V37+'Managed portfolio'!V37</f>
        <v>0</v>
      </c>
      <c r="W37" s="186">
        <f>'Own portfolio'!W37+'Managed portfolio'!W37</f>
        <v>0</v>
      </c>
      <c r="X37" s="186">
        <f>'Own portfolio'!X37+'Managed portfolio'!X37</f>
        <v>0</v>
      </c>
      <c r="Y37" s="186">
        <f>'Own portfolio'!Y37+'Managed portfolio'!Y37</f>
        <v>0</v>
      </c>
    </row>
    <row r="38" spans="1:25" s="115" customFormat="1" ht="15.75">
      <c r="A38" s="53" t="s">
        <v>56</v>
      </c>
      <c r="B38" s="54" t="s">
        <v>16</v>
      </c>
      <c r="C38" s="186">
        <f>SUM(D38:Y38)</f>
        <v>56701</v>
      </c>
      <c r="D38" s="186">
        <f>'Own portfolio'!D38+'Managed portfolio'!D38</f>
        <v>1185</v>
      </c>
      <c r="E38" s="186">
        <f>'Own portfolio'!E38+'Managed portfolio'!E38</f>
        <v>0</v>
      </c>
      <c r="F38" s="186">
        <f>'Own portfolio'!F38+'Managed portfolio'!F38</f>
        <v>0</v>
      </c>
      <c r="G38" s="186">
        <f>'Own portfolio'!G38+'Managed portfolio'!G38</f>
        <v>2880</v>
      </c>
      <c r="H38" s="186">
        <f>'Own portfolio'!H38+'Managed portfolio'!H38</f>
        <v>0</v>
      </c>
      <c r="I38" s="186">
        <f>'Own portfolio'!I38+'Managed portfolio'!I38</f>
        <v>0</v>
      </c>
      <c r="J38" s="186">
        <f>'Own portfolio'!J38+'Managed portfolio'!J38</f>
        <v>5914</v>
      </c>
      <c r="K38" s="186">
        <f>'Own portfolio'!K38+'Managed portfolio'!K38</f>
        <v>10191</v>
      </c>
      <c r="L38" s="186">
        <f>'Own portfolio'!L38+'Managed portfolio'!L38</f>
        <v>4510</v>
      </c>
      <c r="M38" s="186">
        <f>'Own portfolio'!M38+'Managed portfolio'!M38</f>
        <v>2405</v>
      </c>
      <c r="N38" s="186">
        <f>'Own portfolio'!N38+'Managed portfolio'!N38</f>
        <v>20378</v>
      </c>
      <c r="O38" s="186">
        <f>'Own portfolio'!O38+'Managed portfolio'!O38</f>
        <v>0</v>
      </c>
      <c r="P38" s="186">
        <f>'Own portfolio'!P38+'Managed portfolio'!P38</f>
        <v>0</v>
      </c>
      <c r="Q38" s="186">
        <f>'Own portfolio'!Q38+'Managed portfolio'!Q38</f>
        <v>5385</v>
      </c>
      <c r="R38" s="186">
        <f>'Own portfolio'!R38+'Managed portfolio'!R38</f>
        <v>3853</v>
      </c>
      <c r="S38" s="186">
        <f>'Own portfolio'!S38+'Managed portfolio'!S38</f>
        <v>0</v>
      </c>
      <c r="T38" s="186">
        <f>'Own portfolio'!T38+'Managed portfolio'!T38</f>
        <v>0</v>
      </c>
      <c r="U38" s="186">
        <f>'Own portfolio'!U38+'Managed portfolio'!U38</f>
        <v>0</v>
      </c>
      <c r="V38" s="186">
        <f>'Own portfolio'!V38+'Managed portfolio'!V38</f>
        <v>0</v>
      </c>
      <c r="W38" s="186">
        <f>'Own portfolio'!W38+'Managed portfolio'!W38</f>
        <v>0</v>
      </c>
      <c r="X38" s="186">
        <f>'Own portfolio'!X38+'Managed portfolio'!X38</f>
        <v>0</v>
      </c>
      <c r="Y38" s="186">
        <f>'Own portfolio'!Y38+'Managed portfolio'!Y38</f>
        <v>0</v>
      </c>
    </row>
    <row r="39" spans="1:25" s="115" customFormat="1" ht="15.75">
      <c r="A39" s="53" t="s">
        <v>57</v>
      </c>
      <c r="B39" s="118" t="s">
        <v>140</v>
      </c>
      <c r="C39" s="186">
        <f>SUM(D39:Y39)</f>
        <v>244448</v>
      </c>
      <c r="D39" s="186">
        <f>'Own portfolio'!D39+'Managed portfolio'!D39</f>
        <v>0</v>
      </c>
      <c r="E39" s="186">
        <f>'Own portfolio'!E39+'Managed portfolio'!E39</f>
        <v>0</v>
      </c>
      <c r="F39" s="186">
        <f>'Own portfolio'!F39+'Managed portfolio'!F39</f>
        <v>0</v>
      </c>
      <c r="G39" s="186">
        <f>'Own portfolio'!G39+'Managed portfolio'!G39</f>
        <v>45271</v>
      </c>
      <c r="H39" s="186">
        <f>'Own portfolio'!H39+'Managed portfolio'!H39</f>
        <v>0</v>
      </c>
      <c r="I39" s="186">
        <f>'Own portfolio'!I39+'Managed portfolio'!I39</f>
        <v>0</v>
      </c>
      <c r="J39" s="186">
        <f>'Own portfolio'!J39+'Managed portfolio'!J39</f>
        <v>42273</v>
      </c>
      <c r="K39" s="186">
        <f>'Own portfolio'!K39+'Managed portfolio'!K39</f>
        <v>33978</v>
      </c>
      <c r="L39" s="186">
        <f>'Own portfolio'!L39+'Managed portfolio'!L39</f>
        <v>17319</v>
      </c>
      <c r="M39" s="186">
        <f>'Own portfolio'!M39+'Managed portfolio'!M39</f>
        <v>24020</v>
      </c>
      <c r="N39" s="186">
        <f>'Own portfolio'!N39+'Managed portfolio'!N39</f>
        <v>25374</v>
      </c>
      <c r="O39" s="186">
        <f>'Own portfolio'!O39+'Managed portfolio'!O39</f>
        <v>24029</v>
      </c>
      <c r="P39" s="186">
        <f>'Own portfolio'!P39+'Managed portfolio'!P39</f>
        <v>6131</v>
      </c>
      <c r="Q39" s="186">
        <f>'Own portfolio'!Q39+'Managed portfolio'!Q39</f>
        <v>0</v>
      </c>
      <c r="R39" s="186">
        <f>'Own portfolio'!R39+'Managed portfolio'!R39</f>
        <v>7108</v>
      </c>
      <c r="S39" s="186">
        <f>'Own portfolio'!S39+'Managed portfolio'!S39</f>
        <v>16946</v>
      </c>
      <c r="T39" s="186">
        <f>'Own portfolio'!T39+'Managed portfolio'!T39</f>
        <v>0</v>
      </c>
      <c r="U39" s="186">
        <f>'Own portfolio'!U39+'Managed portfolio'!U39</f>
        <v>1999</v>
      </c>
      <c r="V39" s="186">
        <f>'Own portfolio'!V39+'Managed portfolio'!V39</f>
        <v>0</v>
      </c>
      <c r="W39" s="186">
        <f>'Own portfolio'!W39+'Managed portfolio'!W39</f>
        <v>0</v>
      </c>
      <c r="X39" s="186">
        <f>'Own portfolio'!X39+'Managed portfolio'!X39</f>
        <v>0</v>
      </c>
      <c r="Y39" s="186">
        <f>'Own portfolio'!Y39+'Managed portfolio'!Y39</f>
        <v>0</v>
      </c>
    </row>
    <row r="40" spans="1:25" s="115" customFormat="1" ht="15.75">
      <c r="A40" s="53" t="s">
        <v>58</v>
      </c>
      <c r="B40" s="118" t="s">
        <v>141</v>
      </c>
      <c r="C40" s="186">
        <f>SUM(D40:Y40)</f>
        <v>1841021</v>
      </c>
      <c r="D40" s="186">
        <f>'Own portfolio'!D40+'Managed portfolio'!D40</f>
        <v>246903</v>
      </c>
      <c r="E40" s="186">
        <f>'Own portfolio'!E40+'Managed portfolio'!E40</f>
        <v>0</v>
      </c>
      <c r="F40" s="186">
        <f>'Own portfolio'!F40+'Managed portfolio'!F40</f>
        <v>0</v>
      </c>
      <c r="G40" s="186">
        <f>'Own portfolio'!G40+'Managed portfolio'!G40</f>
        <v>4781</v>
      </c>
      <c r="H40" s="186">
        <f>'Own portfolio'!H40+'Managed portfolio'!H40</f>
        <v>0</v>
      </c>
      <c r="I40" s="186">
        <f>'Own portfolio'!I40+'Managed portfolio'!I40</f>
        <v>498094</v>
      </c>
      <c r="J40" s="186">
        <f>'Own portfolio'!J40+'Managed portfolio'!J40</f>
        <v>450453</v>
      </c>
      <c r="K40" s="186">
        <f>'Own portfolio'!K40+'Managed portfolio'!K40</f>
        <v>183083</v>
      </c>
      <c r="L40" s="186">
        <f>'Own portfolio'!L40+'Managed portfolio'!L40</f>
        <v>29821</v>
      </c>
      <c r="M40" s="186">
        <f>'Own portfolio'!M40+'Managed portfolio'!M40</f>
        <v>110815</v>
      </c>
      <c r="N40" s="186">
        <f>'Own portfolio'!N40+'Managed portfolio'!N40</f>
        <v>95922</v>
      </c>
      <c r="O40" s="186">
        <f>'Own portfolio'!O40+'Managed portfolio'!O40</f>
        <v>30072</v>
      </c>
      <c r="P40" s="186">
        <f>'Own portfolio'!P40+'Managed portfolio'!P40</f>
        <v>73049</v>
      </c>
      <c r="Q40" s="186">
        <f>'Own portfolio'!Q40+'Managed portfolio'!Q40</f>
        <v>21006</v>
      </c>
      <c r="R40" s="186">
        <f>'Own portfolio'!R40+'Managed portfolio'!R40</f>
        <v>34983</v>
      </c>
      <c r="S40" s="186">
        <f>'Own portfolio'!S40+'Managed portfolio'!S40</f>
        <v>27744</v>
      </c>
      <c r="T40" s="186">
        <f>'Own portfolio'!T40+'Managed portfolio'!T40</f>
        <v>0</v>
      </c>
      <c r="U40" s="186">
        <f>'Own portfolio'!U40+'Managed portfolio'!U40</f>
        <v>34295</v>
      </c>
      <c r="V40" s="186">
        <f>'Own portfolio'!V40+'Managed portfolio'!V40</f>
        <v>0</v>
      </c>
      <c r="W40" s="186">
        <f>'Own portfolio'!W40+'Managed portfolio'!W40</f>
        <v>0</v>
      </c>
      <c r="X40" s="186">
        <f>'Own portfolio'!X40+'Managed portfolio'!X40</f>
        <v>0</v>
      </c>
      <c r="Y40" s="186">
        <f>'Own portfolio'!Y40+'Managed portfolio'!Y40</f>
        <v>0</v>
      </c>
    </row>
    <row r="41" spans="1:25" s="115" customFormat="1" ht="17.25" thickBot="1">
      <c r="A41" s="53" t="s">
        <v>70</v>
      </c>
      <c r="B41" s="119" t="s">
        <v>3</v>
      </c>
      <c r="C41" s="235">
        <f aca="true" t="shared" si="8" ref="C41:X41">SUM(C36:C40)</f>
        <v>2304074</v>
      </c>
      <c r="D41" s="99">
        <f t="shared" si="8"/>
        <v>249479</v>
      </c>
      <c r="E41" s="99">
        <f>SUM(E36:E40)</f>
        <v>0</v>
      </c>
      <c r="F41" s="230">
        <f t="shared" si="8"/>
        <v>0</v>
      </c>
      <c r="G41" s="230">
        <f t="shared" si="8"/>
        <v>69951</v>
      </c>
      <c r="H41" s="99">
        <f t="shared" si="8"/>
        <v>0</v>
      </c>
      <c r="I41" s="103">
        <f t="shared" si="8"/>
        <v>498094</v>
      </c>
      <c r="J41" s="97">
        <f t="shared" si="8"/>
        <v>506060</v>
      </c>
      <c r="K41" s="97">
        <f t="shared" si="8"/>
        <v>230352</v>
      </c>
      <c r="L41" s="97">
        <f t="shared" si="8"/>
        <v>71864</v>
      </c>
      <c r="M41" s="208">
        <f t="shared" si="8"/>
        <v>147420</v>
      </c>
      <c r="N41" s="208">
        <f t="shared" si="8"/>
        <v>205546</v>
      </c>
      <c r="O41" s="217">
        <f>SUM(O36:O40)</f>
        <v>57878</v>
      </c>
      <c r="P41" s="219">
        <f>SUM(P36:P40)</f>
        <v>79660</v>
      </c>
      <c r="Q41" s="219">
        <f>SUM(Q36:Q40)</f>
        <v>38855</v>
      </c>
      <c r="R41" s="97">
        <f t="shared" si="8"/>
        <v>45944</v>
      </c>
      <c r="S41" s="97">
        <f t="shared" si="8"/>
        <v>44690</v>
      </c>
      <c r="T41" s="97">
        <f t="shared" si="8"/>
        <v>0</v>
      </c>
      <c r="U41" s="97">
        <f t="shared" si="8"/>
        <v>54207</v>
      </c>
      <c r="V41" s="97">
        <f t="shared" si="8"/>
        <v>4074</v>
      </c>
      <c r="W41" s="97">
        <f t="shared" si="8"/>
        <v>0</v>
      </c>
      <c r="X41" s="208">
        <f t="shared" si="8"/>
        <v>0</v>
      </c>
      <c r="Y41" s="99">
        <f>SUM(Y36:Y40)</f>
        <v>0</v>
      </c>
    </row>
    <row r="42" spans="1:25" ht="17.25" thickBot="1">
      <c r="A42" s="21" t="s">
        <v>42</v>
      </c>
      <c r="B42" s="39" t="s">
        <v>29</v>
      </c>
      <c r="C42" s="85"/>
      <c r="D42" s="47"/>
      <c r="E42" s="47"/>
      <c r="F42" s="20"/>
      <c r="G42" s="20"/>
      <c r="H42" s="47"/>
      <c r="I42" s="19"/>
      <c r="J42" s="93"/>
      <c r="K42" s="93"/>
      <c r="L42" s="93"/>
      <c r="M42" s="20"/>
      <c r="N42" s="20"/>
      <c r="O42" s="20"/>
      <c r="P42" s="93"/>
      <c r="Q42" s="93"/>
      <c r="R42" s="93"/>
      <c r="S42" s="93"/>
      <c r="T42" s="93"/>
      <c r="U42" s="93"/>
      <c r="V42" s="93"/>
      <c r="W42" s="93"/>
      <c r="X42" s="20"/>
      <c r="Y42" s="47"/>
    </row>
    <row r="43" spans="1:25" s="115" customFormat="1" ht="15.75">
      <c r="A43" s="53" t="s">
        <v>59</v>
      </c>
      <c r="B43" s="54" t="s">
        <v>14</v>
      </c>
      <c r="C43" s="186">
        <f>SUM(D43:Y43)</f>
        <v>464053</v>
      </c>
      <c r="D43" s="233">
        <f>'Own portfolio'!D43+'Managed portfolio'!D43</f>
        <v>11738</v>
      </c>
      <c r="E43" s="233">
        <f>'Own portfolio'!E43+'Managed portfolio'!E43</f>
        <v>0</v>
      </c>
      <c r="F43" s="233">
        <f>'Own portfolio'!F43+'Managed portfolio'!F43</f>
        <v>0</v>
      </c>
      <c r="G43" s="233">
        <f>'Own portfolio'!G43+'Managed portfolio'!G43</f>
        <v>38126</v>
      </c>
      <c r="H43" s="233">
        <f>'Own portfolio'!H43+'Managed portfolio'!H43</f>
        <v>0</v>
      </c>
      <c r="I43" s="233">
        <f>'Own portfolio'!I43+'Managed portfolio'!I43</f>
        <v>0</v>
      </c>
      <c r="J43" s="233">
        <f>'Own portfolio'!J43+'Managed portfolio'!J43</f>
        <v>26301</v>
      </c>
      <c r="K43" s="233">
        <f>'Own portfolio'!K43+'Managed portfolio'!K43</f>
        <v>0</v>
      </c>
      <c r="L43" s="233">
        <f>'Own portfolio'!L43+'Managed portfolio'!L43</f>
        <v>127942</v>
      </c>
      <c r="M43" s="233">
        <f>'Own portfolio'!M43+'Managed portfolio'!M43</f>
        <v>38194</v>
      </c>
      <c r="N43" s="233">
        <f>'Own portfolio'!N43+'Managed portfolio'!N43</f>
        <v>0</v>
      </c>
      <c r="O43" s="233">
        <f>'Own portfolio'!O43+'Managed portfolio'!O43</f>
        <v>2835</v>
      </c>
      <c r="P43" s="233">
        <f>'Own portfolio'!P43+'Managed portfolio'!P43</f>
        <v>15948</v>
      </c>
      <c r="Q43" s="233">
        <f>'Own portfolio'!Q43+'Managed portfolio'!Q43</f>
        <v>32020</v>
      </c>
      <c r="R43" s="233">
        <f>'Own portfolio'!R43+'Managed portfolio'!R43</f>
        <v>0</v>
      </c>
      <c r="S43" s="233">
        <f>'Own portfolio'!S43+'Managed portfolio'!S43</f>
        <v>0</v>
      </c>
      <c r="T43" s="233">
        <f>'Own portfolio'!T43+'Managed portfolio'!T43</f>
        <v>0</v>
      </c>
      <c r="U43" s="233">
        <f>'Own portfolio'!U43+'Managed portfolio'!U43</f>
        <v>166875</v>
      </c>
      <c r="V43" s="233">
        <f>'Own portfolio'!V43+'Managed portfolio'!V43</f>
        <v>4074</v>
      </c>
      <c r="W43" s="233">
        <f>'Own portfolio'!W43+'Managed portfolio'!W43</f>
        <v>0</v>
      </c>
      <c r="X43" s="233">
        <f>'Own portfolio'!X43+'Managed portfolio'!X43</f>
        <v>0</v>
      </c>
      <c r="Y43" s="233">
        <f>'Own portfolio'!Y43+'Managed portfolio'!Y43</f>
        <v>0</v>
      </c>
    </row>
    <row r="44" spans="1:25" s="115" customFormat="1" ht="15.75">
      <c r="A44" s="53" t="s">
        <v>60</v>
      </c>
      <c r="B44" s="54" t="s">
        <v>15</v>
      </c>
      <c r="C44" s="186">
        <f>SUM(D44:Y44)</f>
        <v>154723</v>
      </c>
      <c r="D44" s="233">
        <f>'Own portfolio'!D44+'Managed portfolio'!D44</f>
        <v>0</v>
      </c>
      <c r="E44" s="233">
        <f>'Own portfolio'!E44+'Managed portfolio'!E44</f>
        <v>0</v>
      </c>
      <c r="F44" s="233">
        <f>'Own portfolio'!F44+'Managed portfolio'!F44</f>
        <v>0</v>
      </c>
      <c r="G44" s="233">
        <f>'Own portfolio'!G44+'Managed portfolio'!G44</f>
        <v>18443</v>
      </c>
      <c r="H44" s="233">
        <f>'Own portfolio'!H44+'Managed portfolio'!H44</f>
        <v>0</v>
      </c>
      <c r="I44" s="233">
        <f>'Own portfolio'!I44+'Managed portfolio'!I44</f>
        <v>0</v>
      </c>
      <c r="J44" s="233">
        <f>'Own portfolio'!J44+'Managed portfolio'!J44</f>
        <v>19635</v>
      </c>
      <c r="K44" s="233">
        <f>'Own portfolio'!K44+'Managed portfolio'!K44</f>
        <v>10178</v>
      </c>
      <c r="L44" s="233">
        <f>'Own portfolio'!L44+'Managed portfolio'!L44</f>
        <v>15629</v>
      </c>
      <c r="M44" s="233">
        <f>'Own portfolio'!M44+'Managed portfolio'!M44</f>
        <v>0</v>
      </c>
      <c r="N44" s="233">
        <f>'Own portfolio'!N44+'Managed portfolio'!N44</f>
        <v>63872</v>
      </c>
      <c r="O44" s="233">
        <f>'Own portfolio'!O44+'Managed portfolio'!O44</f>
        <v>13338</v>
      </c>
      <c r="P44" s="233">
        <f>'Own portfolio'!P44+'Managed portfolio'!P44</f>
        <v>0</v>
      </c>
      <c r="Q44" s="233">
        <f>'Own portfolio'!Q44+'Managed portfolio'!Q44</f>
        <v>13628</v>
      </c>
      <c r="R44" s="233">
        <f>'Own portfolio'!R44+'Managed portfolio'!R44</f>
        <v>0</v>
      </c>
      <c r="S44" s="233">
        <f>'Own portfolio'!S44+'Managed portfolio'!S44</f>
        <v>0</v>
      </c>
      <c r="T44" s="233">
        <f>'Own portfolio'!T44+'Managed portfolio'!T44</f>
        <v>0</v>
      </c>
      <c r="U44" s="233">
        <f>'Own portfolio'!U44+'Managed portfolio'!U44</f>
        <v>0</v>
      </c>
      <c r="V44" s="233">
        <f>'Own portfolio'!V44+'Managed portfolio'!V44</f>
        <v>0</v>
      </c>
      <c r="W44" s="233">
        <f>'Own portfolio'!W44+'Managed portfolio'!W44</f>
        <v>0</v>
      </c>
      <c r="X44" s="233">
        <f>'Own portfolio'!X44+'Managed portfolio'!X44</f>
        <v>0</v>
      </c>
      <c r="Y44" s="233">
        <f>'Own portfolio'!Y44+'Managed portfolio'!Y44</f>
        <v>0</v>
      </c>
    </row>
    <row r="45" spans="1:25" s="115" customFormat="1" ht="15.75">
      <c r="A45" s="53" t="s">
        <v>61</v>
      </c>
      <c r="B45" s="54" t="s">
        <v>16</v>
      </c>
      <c r="C45" s="186">
        <f>SUM(D45:Y45)</f>
        <v>97497</v>
      </c>
      <c r="D45" s="233">
        <f>'Own portfolio'!D45+'Managed portfolio'!D45</f>
        <v>1185</v>
      </c>
      <c r="E45" s="233">
        <f>'Own portfolio'!E45+'Managed portfolio'!E45</f>
        <v>0</v>
      </c>
      <c r="F45" s="233">
        <f>'Own portfolio'!F45+'Managed portfolio'!F45</f>
        <v>0</v>
      </c>
      <c r="G45" s="233">
        <f>'Own portfolio'!G45+'Managed portfolio'!G45</f>
        <v>4273</v>
      </c>
      <c r="H45" s="233">
        <f>'Own portfolio'!H45+'Managed portfolio'!H45</f>
        <v>0</v>
      </c>
      <c r="I45" s="233">
        <f>'Own portfolio'!I45+'Managed portfolio'!I45</f>
        <v>0</v>
      </c>
      <c r="J45" s="233">
        <f>'Own portfolio'!J45+'Managed portfolio'!J45</f>
        <v>21559</v>
      </c>
      <c r="K45" s="233">
        <f>'Own portfolio'!K45+'Managed portfolio'!K45</f>
        <v>22930</v>
      </c>
      <c r="L45" s="233">
        <f>'Own portfolio'!L45+'Managed portfolio'!L45</f>
        <v>15529</v>
      </c>
      <c r="M45" s="233">
        <f>'Own portfolio'!M45+'Managed portfolio'!M45</f>
        <v>2405</v>
      </c>
      <c r="N45" s="233">
        <f>'Own portfolio'!N45+'Managed portfolio'!N45</f>
        <v>20378</v>
      </c>
      <c r="O45" s="233">
        <f>'Own portfolio'!O45+'Managed portfolio'!O45</f>
        <v>0</v>
      </c>
      <c r="P45" s="233">
        <f>'Own portfolio'!P45+'Managed portfolio'!P45</f>
        <v>0</v>
      </c>
      <c r="Q45" s="233">
        <f>'Own portfolio'!Q45+'Managed portfolio'!Q45</f>
        <v>5385</v>
      </c>
      <c r="R45" s="233">
        <f>'Own portfolio'!R45+'Managed portfolio'!R45</f>
        <v>3853</v>
      </c>
      <c r="S45" s="233">
        <f>'Own portfolio'!S45+'Managed portfolio'!S45</f>
        <v>0</v>
      </c>
      <c r="T45" s="233">
        <f>'Own portfolio'!T45+'Managed portfolio'!T45</f>
        <v>0</v>
      </c>
      <c r="U45" s="233">
        <f>'Own portfolio'!U45+'Managed portfolio'!U45</f>
        <v>0</v>
      </c>
      <c r="V45" s="233">
        <f>'Own portfolio'!V45+'Managed portfolio'!V45</f>
        <v>0</v>
      </c>
      <c r="W45" s="233">
        <f>'Own portfolio'!W45+'Managed portfolio'!W45</f>
        <v>0</v>
      </c>
      <c r="X45" s="233">
        <f>'Own portfolio'!X45+'Managed portfolio'!X45</f>
        <v>0</v>
      </c>
      <c r="Y45" s="233">
        <f>'Own portfolio'!Y45+'Managed portfolio'!Y45</f>
        <v>0</v>
      </c>
    </row>
    <row r="46" spans="1:25" s="115" customFormat="1" ht="15.75">
      <c r="A46" s="53" t="s">
        <v>62</v>
      </c>
      <c r="B46" s="118" t="s">
        <v>140</v>
      </c>
      <c r="C46" s="186">
        <f>SUM(D46:Y46)</f>
        <v>304311</v>
      </c>
      <c r="D46" s="233">
        <f>'Own portfolio'!D46+'Managed portfolio'!D46</f>
        <v>0</v>
      </c>
      <c r="E46" s="233">
        <f>'Own portfolio'!E46+'Managed portfolio'!E46</f>
        <v>0</v>
      </c>
      <c r="F46" s="233">
        <f>'Own portfolio'!F46+'Managed portfolio'!F46</f>
        <v>0</v>
      </c>
      <c r="G46" s="233">
        <f>'Own portfolio'!G46+'Managed portfolio'!G46</f>
        <v>53577</v>
      </c>
      <c r="H46" s="233">
        <f>'Own portfolio'!H46+'Managed portfolio'!H46</f>
        <v>0</v>
      </c>
      <c r="I46" s="233">
        <f>'Own portfolio'!I46+'Managed portfolio'!I46</f>
        <v>0</v>
      </c>
      <c r="J46" s="233">
        <f>'Own portfolio'!J46+'Managed portfolio'!J46</f>
        <v>42273</v>
      </c>
      <c r="K46" s="233">
        <f>'Own portfolio'!K46+'Managed portfolio'!K46</f>
        <v>58776</v>
      </c>
      <c r="L46" s="233">
        <f>'Own portfolio'!L46+'Managed portfolio'!L46</f>
        <v>28338</v>
      </c>
      <c r="M46" s="233">
        <f>'Own portfolio'!M46+'Managed portfolio'!M46</f>
        <v>29588</v>
      </c>
      <c r="N46" s="233">
        <f>'Own portfolio'!N46+'Managed portfolio'!N46</f>
        <v>25374</v>
      </c>
      <c r="O46" s="233">
        <f>'Own portfolio'!O46+'Managed portfolio'!O46</f>
        <v>30707</v>
      </c>
      <c r="P46" s="233">
        <f>'Own portfolio'!P46+'Managed portfolio'!P46</f>
        <v>6131</v>
      </c>
      <c r="Q46" s="233">
        <f>'Own portfolio'!Q46+'Managed portfolio'!Q46</f>
        <v>0</v>
      </c>
      <c r="R46" s="233">
        <f>'Own portfolio'!R46+'Managed portfolio'!R46</f>
        <v>7108</v>
      </c>
      <c r="S46" s="233">
        <f>'Own portfolio'!S46+'Managed portfolio'!S46</f>
        <v>20440</v>
      </c>
      <c r="T46" s="233">
        <f>'Own portfolio'!T46+'Managed portfolio'!T46</f>
        <v>0</v>
      </c>
      <c r="U46" s="233">
        <f>'Own portfolio'!U46+'Managed portfolio'!U46</f>
        <v>1999</v>
      </c>
      <c r="V46" s="233">
        <f>'Own portfolio'!V46+'Managed portfolio'!V46</f>
        <v>0</v>
      </c>
      <c r="W46" s="233">
        <f>'Own portfolio'!W46+'Managed portfolio'!W46</f>
        <v>0</v>
      </c>
      <c r="X46" s="233">
        <f>'Own portfolio'!X46+'Managed portfolio'!X46</f>
        <v>0</v>
      </c>
      <c r="Y46" s="233">
        <f>'Own portfolio'!Y46+'Managed portfolio'!Y46</f>
        <v>0</v>
      </c>
    </row>
    <row r="47" spans="1:25" s="115" customFormat="1" ht="15.75">
      <c r="A47" s="53" t="s">
        <v>63</v>
      </c>
      <c r="B47" s="118" t="s">
        <v>141</v>
      </c>
      <c r="C47" s="186">
        <f>SUM(D47:Y47)</f>
        <v>1846589</v>
      </c>
      <c r="D47" s="233">
        <f>'Own portfolio'!D47+'Managed portfolio'!D47</f>
        <v>246903</v>
      </c>
      <c r="E47" s="233">
        <f>'Own portfolio'!E47+'Managed portfolio'!E47</f>
        <v>0</v>
      </c>
      <c r="F47" s="233">
        <f>'Own portfolio'!F47+'Managed portfolio'!F47</f>
        <v>0</v>
      </c>
      <c r="G47" s="233">
        <f>'Own portfolio'!G47+'Managed portfolio'!G47</f>
        <v>4781</v>
      </c>
      <c r="H47" s="233">
        <f>'Own portfolio'!H47+'Managed portfolio'!H47</f>
        <v>0</v>
      </c>
      <c r="I47" s="233">
        <f>'Own portfolio'!I47+'Managed portfolio'!I47</f>
        <v>498094</v>
      </c>
      <c r="J47" s="233">
        <f>'Own portfolio'!J47+'Managed portfolio'!J47</f>
        <v>450453</v>
      </c>
      <c r="K47" s="233">
        <f>'Own portfolio'!K47+'Managed portfolio'!K47</f>
        <v>183083</v>
      </c>
      <c r="L47" s="233">
        <f>'Own portfolio'!L47+'Managed portfolio'!L47</f>
        <v>29821</v>
      </c>
      <c r="M47" s="233">
        <f>'Own portfolio'!M47+'Managed portfolio'!M47</f>
        <v>116383</v>
      </c>
      <c r="N47" s="233">
        <f>'Own portfolio'!N47+'Managed portfolio'!N47</f>
        <v>95922</v>
      </c>
      <c r="O47" s="233">
        <f>'Own portfolio'!O47+'Managed portfolio'!O47</f>
        <v>30072</v>
      </c>
      <c r="P47" s="233">
        <f>'Own portfolio'!P47+'Managed portfolio'!P47</f>
        <v>73049</v>
      </c>
      <c r="Q47" s="233">
        <f>'Own portfolio'!Q47+'Managed portfolio'!Q47</f>
        <v>21006</v>
      </c>
      <c r="R47" s="233">
        <f>'Own portfolio'!R47+'Managed portfolio'!R47</f>
        <v>34983</v>
      </c>
      <c r="S47" s="233">
        <f>'Own portfolio'!S47+'Managed portfolio'!S47</f>
        <v>27744</v>
      </c>
      <c r="T47" s="233">
        <f>'Own portfolio'!T47+'Managed portfolio'!T47</f>
        <v>0</v>
      </c>
      <c r="U47" s="233">
        <f>'Own portfolio'!U47+'Managed portfolio'!U47</f>
        <v>34295</v>
      </c>
      <c r="V47" s="233">
        <f>'Own portfolio'!V47+'Managed portfolio'!V47</f>
        <v>0</v>
      </c>
      <c r="W47" s="233">
        <f>'Own portfolio'!W47+'Managed portfolio'!W47</f>
        <v>0</v>
      </c>
      <c r="X47" s="233">
        <f>'Own portfolio'!X47+'Managed portfolio'!X47</f>
        <v>0</v>
      </c>
      <c r="Y47" s="233">
        <f>'Own portfolio'!Y47+'Managed portfolio'!Y47</f>
        <v>0</v>
      </c>
    </row>
    <row r="48" spans="1:25" s="115" customFormat="1" ht="17.25" thickBot="1">
      <c r="A48" s="53" t="s">
        <v>71</v>
      </c>
      <c r="B48" s="119" t="s">
        <v>3</v>
      </c>
      <c r="C48" s="215">
        <f>SUM(C43:C47)</f>
        <v>2867173</v>
      </c>
      <c r="D48" s="99">
        <f aca="true" t="shared" si="9" ref="D48:X48">SUM(D43:D47)</f>
        <v>259826</v>
      </c>
      <c r="E48" s="99">
        <f>SUM(E43:E47)</f>
        <v>0</v>
      </c>
      <c r="F48" s="230">
        <f>SUM(F43:F47)</f>
        <v>0</v>
      </c>
      <c r="G48" s="230">
        <f>SUM(G43:G47)</f>
        <v>119200</v>
      </c>
      <c r="H48" s="99">
        <f t="shared" si="9"/>
        <v>0</v>
      </c>
      <c r="I48" s="103">
        <f t="shared" si="9"/>
        <v>498094</v>
      </c>
      <c r="J48" s="97">
        <f t="shared" si="9"/>
        <v>560221</v>
      </c>
      <c r="K48" s="97">
        <f t="shared" si="9"/>
        <v>274967</v>
      </c>
      <c r="L48" s="97">
        <f t="shared" si="9"/>
        <v>217259</v>
      </c>
      <c r="M48" s="208">
        <f t="shared" si="9"/>
        <v>186570</v>
      </c>
      <c r="N48" s="208">
        <f t="shared" si="9"/>
        <v>205546</v>
      </c>
      <c r="O48" s="208">
        <f>SUM(O43:O47)</f>
        <v>76952</v>
      </c>
      <c r="P48" s="97">
        <f t="shared" si="9"/>
        <v>95128</v>
      </c>
      <c r="Q48" s="219">
        <f>SUM(Q43:Q47)</f>
        <v>72039</v>
      </c>
      <c r="R48" s="97">
        <f t="shared" si="9"/>
        <v>45944</v>
      </c>
      <c r="S48" s="97">
        <f t="shared" si="9"/>
        <v>48184</v>
      </c>
      <c r="T48" s="97">
        <f t="shared" si="9"/>
        <v>0</v>
      </c>
      <c r="U48" s="97">
        <f t="shared" si="9"/>
        <v>203169</v>
      </c>
      <c r="V48" s="97">
        <f t="shared" si="9"/>
        <v>4074</v>
      </c>
      <c r="W48" s="97">
        <f t="shared" si="9"/>
        <v>0</v>
      </c>
      <c r="X48" s="208">
        <f t="shared" si="9"/>
        <v>0</v>
      </c>
      <c r="Y48" s="99">
        <f>SUM(Y43:Y47)</f>
        <v>0</v>
      </c>
    </row>
    <row r="49" spans="1:25" ht="17.25" thickBot="1">
      <c r="A49" s="21" t="s">
        <v>43</v>
      </c>
      <c r="B49" s="39" t="s">
        <v>30</v>
      </c>
      <c r="C49" s="85"/>
      <c r="D49" s="47"/>
      <c r="E49" s="47"/>
      <c r="F49" s="20"/>
      <c r="G49" s="20"/>
      <c r="H49" s="47"/>
      <c r="I49" s="19"/>
      <c r="J49" s="93"/>
      <c r="K49" s="93"/>
      <c r="L49" s="93"/>
      <c r="M49" s="20"/>
      <c r="N49" s="20"/>
      <c r="O49" s="20"/>
      <c r="P49" s="93"/>
      <c r="Q49" s="93"/>
      <c r="R49" s="93"/>
      <c r="S49" s="93"/>
      <c r="T49" s="93"/>
      <c r="U49" s="93"/>
      <c r="V49" s="93"/>
      <c r="W49" s="93"/>
      <c r="X49" s="20"/>
      <c r="Y49" s="47"/>
    </row>
    <row r="50" spans="1:25" s="234" customFormat="1" ht="15.75">
      <c r="A50" s="32" t="s">
        <v>64</v>
      </c>
      <c r="B50" s="107" t="s">
        <v>14</v>
      </c>
      <c r="C50" s="87">
        <f>C43/C$13%</f>
        <v>0.1360975850417588</v>
      </c>
      <c r="D50" s="87">
        <f>D43/D$13%</f>
        <v>0.17205253040198112</v>
      </c>
      <c r="E50" s="87">
        <f>E43/E$13%</f>
        <v>0</v>
      </c>
      <c r="F50" s="87">
        <f aca="true" t="shared" si="10" ref="F50:X50">F43/F$13%</f>
        <v>0</v>
      </c>
      <c r="G50" s="87">
        <f t="shared" si="10"/>
        <v>0.11362134095235463</v>
      </c>
      <c r="H50" s="87">
        <f t="shared" si="10"/>
        <v>0</v>
      </c>
      <c r="I50" s="87">
        <f t="shared" si="10"/>
        <v>0</v>
      </c>
      <c r="J50" s="87">
        <f>J43/J$13%</f>
        <v>0.17079263471454947</v>
      </c>
      <c r="K50" s="87">
        <f t="shared" si="10"/>
        <v>0</v>
      </c>
      <c r="L50" s="87">
        <f t="shared" si="10"/>
        <v>0.8017327785083328</v>
      </c>
      <c r="M50" s="87">
        <f t="shared" si="10"/>
        <v>0.41797820634448324</v>
      </c>
      <c r="N50" s="87">
        <f t="shared" si="10"/>
        <v>0</v>
      </c>
      <c r="O50" s="87">
        <f t="shared" si="10"/>
        <v>0.032276063604451885</v>
      </c>
      <c r="P50" s="87">
        <f t="shared" si="10"/>
        <v>0.07874807351637307</v>
      </c>
      <c r="Q50" s="87">
        <f t="shared" si="10"/>
        <v>0.1592699012019257</v>
      </c>
      <c r="R50" s="87">
        <f t="shared" si="10"/>
        <v>0</v>
      </c>
      <c r="S50" s="87">
        <f t="shared" si="10"/>
        <v>0</v>
      </c>
      <c r="T50" s="87">
        <f t="shared" si="10"/>
        <v>0</v>
      </c>
      <c r="U50" s="87">
        <f t="shared" si="10"/>
        <v>2.790798717812997</v>
      </c>
      <c r="V50" s="87">
        <f t="shared" si="10"/>
        <v>0.02882515013452798</v>
      </c>
      <c r="W50" s="87">
        <f t="shared" si="10"/>
        <v>0</v>
      </c>
      <c r="X50" s="87">
        <f t="shared" si="10"/>
        <v>0</v>
      </c>
      <c r="Y50" s="87">
        <f>Y43/Y$13%</f>
        <v>0</v>
      </c>
    </row>
    <row r="51" spans="1:25" s="234" customFormat="1" ht="15.75">
      <c r="A51" s="32" t="s">
        <v>65</v>
      </c>
      <c r="B51" s="107" t="s">
        <v>15</v>
      </c>
      <c r="C51" s="87">
        <f aca="true" t="shared" si="11" ref="C51:D54">C44/C$13%</f>
        <v>0.045377201850685264</v>
      </c>
      <c r="D51" s="87">
        <f t="shared" si="11"/>
        <v>0</v>
      </c>
      <c r="E51" s="87">
        <f aca="true" t="shared" si="12" ref="E51:X51">E44/E$13%</f>
        <v>0</v>
      </c>
      <c r="F51" s="87">
        <f t="shared" si="12"/>
        <v>0</v>
      </c>
      <c r="G51" s="87">
        <f t="shared" si="12"/>
        <v>0.05496297516614059</v>
      </c>
      <c r="H51" s="87">
        <f t="shared" si="12"/>
        <v>0</v>
      </c>
      <c r="I51" s="87">
        <f t="shared" si="12"/>
        <v>0</v>
      </c>
      <c r="J51" s="87">
        <f t="shared" si="12"/>
        <v>0.1275051664431078</v>
      </c>
      <c r="K51" s="87">
        <f t="shared" si="12"/>
        <v>0.09166869539270686</v>
      </c>
      <c r="L51" s="87">
        <f t="shared" si="12"/>
        <v>0.09793720275833373</v>
      </c>
      <c r="M51" s="87">
        <f t="shared" si="12"/>
        <v>0</v>
      </c>
      <c r="N51" s="87">
        <f t="shared" si="12"/>
        <v>31.07430940032888</v>
      </c>
      <c r="O51" s="87">
        <f t="shared" si="12"/>
        <v>0.15185119448189743</v>
      </c>
      <c r="P51" s="87">
        <f t="shared" si="12"/>
        <v>0</v>
      </c>
      <c r="Q51" s="87">
        <f t="shared" si="12"/>
        <v>0.06778670248531678</v>
      </c>
      <c r="R51" s="87">
        <f t="shared" si="12"/>
        <v>0</v>
      </c>
      <c r="S51" s="87">
        <f t="shared" si="12"/>
        <v>0</v>
      </c>
      <c r="T51" s="87">
        <f t="shared" si="12"/>
        <v>0</v>
      </c>
      <c r="U51" s="87">
        <f t="shared" si="12"/>
        <v>0</v>
      </c>
      <c r="V51" s="87">
        <f t="shared" si="12"/>
        <v>0</v>
      </c>
      <c r="W51" s="87">
        <f t="shared" si="12"/>
        <v>0</v>
      </c>
      <c r="X51" s="87">
        <f t="shared" si="12"/>
        <v>0</v>
      </c>
      <c r="Y51" s="87">
        <f>Y44/Y$13%</f>
        <v>0</v>
      </c>
    </row>
    <row r="52" spans="1:25" s="234" customFormat="1" ht="15.75">
      <c r="A52" s="32" t="s">
        <v>66</v>
      </c>
      <c r="B52" s="107" t="s">
        <v>16</v>
      </c>
      <c r="C52" s="87">
        <f t="shared" si="11"/>
        <v>0.028593945624349713</v>
      </c>
      <c r="D52" s="87">
        <f t="shared" si="11"/>
        <v>0.01736941970747552</v>
      </c>
      <c r="E52" s="87">
        <f aca="true" t="shared" si="13" ref="E52:X52">E45/E$13%</f>
        <v>0</v>
      </c>
      <c r="F52" s="87">
        <f t="shared" si="13"/>
        <v>0</v>
      </c>
      <c r="G52" s="87">
        <f t="shared" si="13"/>
        <v>0.012734196870624017</v>
      </c>
      <c r="H52" s="87">
        <f t="shared" si="13"/>
        <v>0</v>
      </c>
      <c r="I52" s="87">
        <f t="shared" si="13"/>
        <v>0</v>
      </c>
      <c r="J52" s="87">
        <f t="shared" si="13"/>
        <v>0.1399991791875203</v>
      </c>
      <c r="K52" s="87">
        <f t="shared" si="13"/>
        <v>0.20652025794407236</v>
      </c>
      <c r="L52" s="87">
        <f t="shared" si="13"/>
        <v>0.09731056507992607</v>
      </c>
      <c r="M52" s="87">
        <f t="shared" si="13"/>
        <v>0.026319253973359224</v>
      </c>
      <c r="N52" s="87">
        <f t="shared" si="13"/>
        <v>9.914082492483434</v>
      </c>
      <c r="O52" s="87">
        <f t="shared" si="13"/>
        <v>0</v>
      </c>
      <c r="P52" s="87">
        <f t="shared" si="13"/>
        <v>0</v>
      </c>
      <c r="Q52" s="87">
        <f t="shared" si="13"/>
        <v>0.02678539718839381</v>
      </c>
      <c r="R52" s="87">
        <f t="shared" si="13"/>
        <v>0.01156349843216008</v>
      </c>
      <c r="S52" s="87">
        <f t="shared" si="13"/>
        <v>0</v>
      </c>
      <c r="T52" s="87">
        <f t="shared" si="13"/>
        <v>0</v>
      </c>
      <c r="U52" s="87">
        <f t="shared" si="13"/>
        <v>0</v>
      </c>
      <c r="V52" s="87">
        <f t="shared" si="13"/>
        <v>0</v>
      </c>
      <c r="W52" s="87">
        <f t="shared" si="13"/>
        <v>0</v>
      </c>
      <c r="X52" s="87">
        <f t="shared" si="13"/>
        <v>0</v>
      </c>
      <c r="Y52" s="87">
        <f>Y45/Y$13%</f>
        <v>0</v>
      </c>
    </row>
    <row r="53" spans="1:25" s="234" customFormat="1" ht="15.75">
      <c r="A53" s="32" t="s">
        <v>67</v>
      </c>
      <c r="B53" s="118" t="s">
        <v>140</v>
      </c>
      <c r="C53" s="87">
        <f t="shared" si="11"/>
        <v>0.08924840956020684</v>
      </c>
      <c r="D53" s="87">
        <f t="shared" si="11"/>
        <v>0</v>
      </c>
      <c r="E53" s="87">
        <f aca="true" t="shared" si="14" ref="E53:X53">E46/E$13%</f>
        <v>0</v>
      </c>
      <c r="F53" s="87">
        <f t="shared" si="14"/>
        <v>0</v>
      </c>
      <c r="G53" s="87">
        <f t="shared" si="14"/>
        <v>0.15966769617070511</v>
      </c>
      <c r="H53" s="87">
        <f t="shared" si="14"/>
        <v>0</v>
      </c>
      <c r="I53" s="87">
        <f t="shared" si="14"/>
        <v>0</v>
      </c>
      <c r="J53" s="87">
        <f t="shared" si="14"/>
        <v>0.2745111230481027</v>
      </c>
      <c r="K53" s="87">
        <f t="shared" si="14"/>
        <v>0.5293691531147316</v>
      </c>
      <c r="L53" s="87">
        <f t="shared" si="14"/>
        <v>0.1775765853071637</v>
      </c>
      <c r="M53" s="87">
        <f t="shared" si="14"/>
        <v>0.32379795699116537</v>
      </c>
      <c r="N53" s="87">
        <f t="shared" si="14"/>
        <v>12.34468196899964</v>
      </c>
      <c r="O53" s="87">
        <f t="shared" si="14"/>
        <v>0.3495947390130173</v>
      </c>
      <c r="P53" s="87">
        <f t="shared" si="14"/>
        <v>0.030273666837777984</v>
      </c>
      <c r="Q53" s="87">
        <f t="shared" si="14"/>
        <v>0</v>
      </c>
      <c r="R53" s="87">
        <f t="shared" si="14"/>
        <v>0.02133229869083671</v>
      </c>
      <c r="S53" s="87">
        <f t="shared" si="14"/>
        <v>0.10928997394417944</v>
      </c>
      <c r="T53" s="87">
        <f t="shared" si="14"/>
        <v>0</v>
      </c>
      <c r="U53" s="87">
        <f t="shared" si="14"/>
        <v>0.03343105100768948</v>
      </c>
      <c r="V53" s="87">
        <f t="shared" si="14"/>
        <v>0</v>
      </c>
      <c r="W53" s="87">
        <f t="shared" si="14"/>
        <v>0</v>
      </c>
      <c r="X53" s="87">
        <f t="shared" si="14"/>
        <v>0</v>
      </c>
      <c r="Y53" s="87">
        <f>Y46/Y$13%</f>
        <v>0</v>
      </c>
    </row>
    <row r="54" spans="1:25" s="234" customFormat="1" ht="16.5" thickBot="1">
      <c r="A54" s="32" t="s">
        <v>68</v>
      </c>
      <c r="B54" s="118" t="s">
        <v>141</v>
      </c>
      <c r="C54" s="87">
        <f t="shared" si="11"/>
        <v>0.5415681042136918</v>
      </c>
      <c r="D54" s="87">
        <f t="shared" si="11"/>
        <v>3.61903952239226</v>
      </c>
      <c r="E54" s="87">
        <f>E47/E$13%</f>
        <v>0</v>
      </c>
      <c r="F54" s="87">
        <f aca="true" t="shared" si="15" ref="F54:X54">F47/F$13%</f>
        <v>0</v>
      </c>
      <c r="G54" s="87">
        <f>G47/G$13%</f>
        <v>0.014248114963363779</v>
      </c>
      <c r="H54" s="87">
        <f>H47/H$13%</f>
        <v>0</v>
      </c>
      <c r="I54" s="87">
        <f t="shared" si="15"/>
        <v>100.00000000000001</v>
      </c>
      <c r="J54" s="87">
        <f t="shared" si="15"/>
        <v>2.9251380055919145</v>
      </c>
      <c r="K54" s="87">
        <f t="shared" si="15"/>
        <v>1.6489467241681028</v>
      </c>
      <c r="L54" s="87">
        <f t="shared" si="15"/>
        <v>0.18686962207794933</v>
      </c>
      <c r="M54" s="87">
        <f t="shared" si="15"/>
        <v>1.2736439647324185</v>
      </c>
      <c r="N54" s="87">
        <f t="shared" si="15"/>
        <v>46.666926138188046</v>
      </c>
      <c r="O54" s="87">
        <f t="shared" si="15"/>
        <v>0.34236535615981556</v>
      </c>
      <c r="P54" s="87">
        <f t="shared" si="15"/>
        <v>0.3607015313705503</v>
      </c>
      <c r="Q54" s="87">
        <f t="shared" si="15"/>
        <v>0.10448543237500471</v>
      </c>
      <c r="R54" s="87">
        <f t="shared" si="15"/>
        <v>0.10498984314878175</v>
      </c>
      <c r="S54" s="87">
        <f t="shared" si="15"/>
        <v>0.14834349496611127</v>
      </c>
      <c r="T54" s="87">
        <f t="shared" si="15"/>
        <v>0</v>
      </c>
      <c r="U54" s="87">
        <f t="shared" si="15"/>
        <v>0.5735457200143624</v>
      </c>
      <c r="V54" s="87">
        <f t="shared" si="15"/>
        <v>0</v>
      </c>
      <c r="W54" s="87">
        <f t="shared" si="15"/>
        <v>0</v>
      </c>
      <c r="X54" s="87">
        <f t="shared" si="15"/>
        <v>0</v>
      </c>
      <c r="Y54" s="87">
        <f>Y47/Y$13%</f>
        <v>0</v>
      </c>
    </row>
    <row r="55" spans="1:25" ht="17.25" thickBot="1">
      <c r="A55" s="16">
        <v>6</v>
      </c>
      <c r="B55" s="39" t="s">
        <v>39</v>
      </c>
      <c r="C55" s="85"/>
      <c r="D55" s="47"/>
      <c r="E55" s="47"/>
      <c r="F55" s="20"/>
      <c r="G55" s="20"/>
      <c r="H55" s="47"/>
      <c r="I55" s="19"/>
      <c r="J55" s="93"/>
      <c r="K55" s="93"/>
      <c r="L55" s="93"/>
      <c r="M55" s="20"/>
      <c r="N55" s="20"/>
      <c r="O55" s="20"/>
      <c r="P55" s="93"/>
      <c r="Q55" s="93"/>
      <c r="R55" s="93"/>
      <c r="S55" s="93"/>
      <c r="T55" s="93"/>
      <c r="U55" s="93"/>
      <c r="V55" s="93"/>
      <c r="W55" s="93"/>
      <c r="X55" s="20"/>
      <c r="Y55" s="47"/>
    </row>
    <row r="56" spans="1:25" s="115" customFormat="1" ht="15.75">
      <c r="A56" s="236" t="s">
        <v>72</v>
      </c>
      <c r="B56" s="120" t="s">
        <v>31</v>
      </c>
      <c r="C56" s="186">
        <f>SUM(D56:Y56)</f>
        <v>6664</v>
      </c>
      <c r="D56" s="101">
        <f>'Own portfolio'!D56+'Managed portfolio'!D56</f>
        <v>127</v>
      </c>
      <c r="E56" s="101">
        <f>'Own portfolio'!E56+'Managed portfolio'!E56</f>
        <v>546</v>
      </c>
      <c r="F56" s="101">
        <f>'Own portfolio'!F56+'Managed portfolio'!F56</f>
        <v>267</v>
      </c>
      <c r="G56" s="101">
        <f>'Own portfolio'!G56+'Managed portfolio'!G56</f>
        <v>876</v>
      </c>
      <c r="H56" s="101">
        <f>'Own portfolio'!H56+'Managed portfolio'!H56</f>
        <v>320</v>
      </c>
      <c r="I56" s="101">
        <f>'Own portfolio'!I56+'Managed portfolio'!I56</f>
        <v>0</v>
      </c>
      <c r="J56" s="101">
        <f>'Own portfolio'!J56+'Managed portfolio'!J56</f>
        <v>297</v>
      </c>
      <c r="K56" s="101">
        <f>'Own portfolio'!K56+'Managed portfolio'!K56</f>
        <v>186</v>
      </c>
      <c r="L56" s="101">
        <f>'Own portfolio'!L56+'Managed portfolio'!L56</f>
        <v>348</v>
      </c>
      <c r="M56" s="101">
        <f>'Own portfolio'!M56+'Managed portfolio'!M56</f>
        <v>106</v>
      </c>
      <c r="N56" s="101">
        <f>'Own portfolio'!N56+'Managed portfolio'!N56</f>
        <v>0</v>
      </c>
      <c r="O56" s="101">
        <f>'Own portfolio'!O56+'Managed portfolio'!O56</f>
        <v>160</v>
      </c>
      <c r="P56" s="101">
        <f>'Own portfolio'!P56+'Managed portfolio'!P56</f>
        <v>363</v>
      </c>
      <c r="Q56" s="101">
        <f>'Own portfolio'!Q56+'Managed portfolio'!Q56</f>
        <v>396</v>
      </c>
      <c r="R56" s="101">
        <f>'Own portfolio'!R56+'Managed portfolio'!R56</f>
        <v>521</v>
      </c>
      <c r="S56" s="101">
        <f>'Own portfolio'!S56+'Managed portfolio'!S56</f>
        <v>279</v>
      </c>
      <c r="T56" s="101">
        <f>'Own portfolio'!T56+'Managed portfolio'!T56</f>
        <v>195</v>
      </c>
      <c r="U56" s="101">
        <f>'Own portfolio'!U56+'Managed portfolio'!U56</f>
        <v>96</v>
      </c>
      <c r="V56" s="101">
        <f>'Own portfolio'!V56+'Managed portfolio'!V56</f>
        <v>318</v>
      </c>
      <c r="W56" s="101">
        <f>'Own portfolio'!W56+'Managed portfolio'!W56</f>
        <v>391</v>
      </c>
      <c r="X56" s="101">
        <f>'Own portfolio'!X56+'Managed portfolio'!X56</f>
        <v>422</v>
      </c>
      <c r="Y56" s="101">
        <f>'Own portfolio'!Y56+'Managed portfolio'!Y56</f>
        <v>450</v>
      </c>
    </row>
    <row r="57" spans="1:25" s="115" customFormat="1" ht="16.5" thickBot="1">
      <c r="A57" s="236" t="s">
        <v>73</v>
      </c>
      <c r="B57" s="121" t="s">
        <v>19</v>
      </c>
      <c r="C57" s="186">
        <f>SUM(D57:Y57)</f>
        <v>143428000</v>
      </c>
      <c r="D57" s="101">
        <f>'Own portfolio'!D57+'Managed portfolio'!D57</f>
        <v>2906000</v>
      </c>
      <c r="E57" s="101">
        <f>'Own portfolio'!E57+'Managed portfolio'!E57</f>
        <v>13060000</v>
      </c>
      <c r="F57" s="101">
        <f>'Own portfolio'!F57+'Managed portfolio'!F57</f>
        <v>5998000</v>
      </c>
      <c r="G57" s="101">
        <f>'Own portfolio'!G57+'Managed portfolio'!G57</f>
        <v>18432000</v>
      </c>
      <c r="H57" s="101">
        <f>'Own portfolio'!H57+'Managed portfolio'!H57</f>
        <v>7655000</v>
      </c>
      <c r="I57" s="101">
        <f>'Own portfolio'!I57+'Managed portfolio'!I57</f>
        <v>0</v>
      </c>
      <c r="J57" s="101">
        <f>'Own portfolio'!J57+'Managed portfolio'!J57</f>
        <v>6265000</v>
      </c>
      <c r="K57" s="101">
        <f>'Own portfolio'!K57+'Managed portfolio'!K57</f>
        <v>3340000</v>
      </c>
      <c r="L57" s="101">
        <f>'Own portfolio'!L57+'Managed portfolio'!L57</f>
        <v>8305000</v>
      </c>
      <c r="M57" s="101">
        <f>'Own portfolio'!M57+'Managed portfolio'!M57</f>
        <v>2255000</v>
      </c>
      <c r="N57" s="101">
        <f>'Own portfolio'!N57+'Managed portfolio'!N57</f>
        <v>0</v>
      </c>
      <c r="O57" s="101">
        <f>'Own portfolio'!O57+'Managed portfolio'!O57</f>
        <v>3749000</v>
      </c>
      <c r="P57" s="101">
        <f>'Own portfolio'!P57+'Managed portfolio'!P57</f>
        <v>8535000</v>
      </c>
      <c r="Q57" s="101">
        <f>'Own portfolio'!Q57+'Managed portfolio'!Q57</f>
        <v>8715000</v>
      </c>
      <c r="R57" s="101">
        <f>'Own portfolio'!R57+'Managed portfolio'!R57</f>
        <v>12944000</v>
      </c>
      <c r="S57" s="101">
        <f>'Own portfolio'!S57+'Managed portfolio'!S57</f>
        <v>5497000</v>
      </c>
      <c r="T57" s="101">
        <f>'Own portfolio'!T57+'Managed portfolio'!T57</f>
        <v>3787000</v>
      </c>
      <c r="U57" s="101">
        <f>'Own portfolio'!U57+'Managed portfolio'!U57</f>
        <v>2186000</v>
      </c>
      <c r="V57" s="101">
        <f>'Own portfolio'!V57+'Managed portfolio'!V57</f>
        <v>7081000</v>
      </c>
      <c r="W57" s="101">
        <f>'Own portfolio'!W57+'Managed portfolio'!W57</f>
        <v>6739000</v>
      </c>
      <c r="X57" s="101">
        <f>'Own portfolio'!X57+'Managed portfolio'!X57</f>
        <v>6982000</v>
      </c>
      <c r="Y57" s="101">
        <f>'Own portfolio'!Y57+'Managed portfolio'!Y57</f>
        <v>8997000</v>
      </c>
    </row>
    <row r="58" spans="1:25" ht="17.25" thickBot="1">
      <c r="A58" s="16">
        <v>7</v>
      </c>
      <c r="B58" s="12" t="s">
        <v>44</v>
      </c>
      <c r="C58" s="85"/>
      <c r="D58" s="47"/>
      <c r="E58" s="47"/>
      <c r="F58" s="20"/>
      <c r="G58" s="20"/>
      <c r="H58" s="47"/>
      <c r="I58" s="19"/>
      <c r="J58" s="93"/>
      <c r="K58" s="93"/>
      <c r="L58" s="93"/>
      <c r="M58" s="20"/>
      <c r="N58" s="20"/>
      <c r="O58" s="20"/>
      <c r="P58" s="93"/>
      <c r="Q58" s="93"/>
      <c r="R58" s="93"/>
      <c r="S58" s="93"/>
      <c r="T58" s="93"/>
      <c r="U58" s="93"/>
      <c r="V58" s="93"/>
      <c r="W58" s="93"/>
      <c r="X58" s="20"/>
      <c r="Y58" s="47"/>
    </row>
    <row r="59" spans="1:25" s="115" customFormat="1" ht="15.75">
      <c r="A59" s="53">
        <v>7.1</v>
      </c>
      <c r="B59" s="120" t="s">
        <v>47</v>
      </c>
      <c r="C59" s="186">
        <f>SUM(D59:Y59)</f>
        <v>165706870</v>
      </c>
      <c r="D59" s="233">
        <f>'Own portfolio'!D59+'Managed portfolio'!D59</f>
        <v>2221509</v>
      </c>
      <c r="E59" s="233">
        <f>'Own portfolio'!E59+'Managed portfolio'!E59</f>
        <v>28661689</v>
      </c>
      <c r="F59" s="233">
        <f>'Own portfolio'!F59+'Managed portfolio'!F59</f>
        <v>13633431</v>
      </c>
      <c r="G59" s="233">
        <f>'Own portfolio'!G59+'Managed portfolio'!G59</f>
        <v>31682255</v>
      </c>
      <c r="H59" s="233">
        <f>'Own portfolio'!H59+'Managed portfolio'!H59</f>
        <v>1878468</v>
      </c>
      <c r="I59" s="233">
        <f>'Own portfolio'!I59+'Managed portfolio'!I59</f>
        <v>484672</v>
      </c>
      <c r="J59" s="233">
        <f>'Own portfolio'!J59+'Managed portfolio'!J59</f>
        <v>2465170</v>
      </c>
      <c r="K59" s="233">
        <f>'Own portfolio'!K59+'Managed portfolio'!K59</f>
        <v>2368430</v>
      </c>
      <c r="L59" s="233">
        <f>'Own portfolio'!L59+'Managed portfolio'!L59</f>
        <v>3398050</v>
      </c>
      <c r="M59" s="233">
        <f>'Own portfolio'!M59+'Managed portfolio'!M59</f>
        <v>1964512</v>
      </c>
      <c r="N59" s="233">
        <f>'Own portfolio'!N59+'Managed portfolio'!N59</f>
        <v>98039</v>
      </c>
      <c r="O59" s="233">
        <f>'Own portfolio'!O59+'Managed portfolio'!O59</f>
        <v>621989</v>
      </c>
      <c r="P59" s="233">
        <f>'Own portfolio'!P59+'Managed portfolio'!P59</f>
        <v>1441491</v>
      </c>
      <c r="Q59" s="233">
        <f>'Own portfolio'!Q59+'Managed portfolio'!Q59</f>
        <v>3094760</v>
      </c>
      <c r="R59" s="233">
        <f>'Own portfolio'!R59+'Managed portfolio'!R59</f>
        <v>2577402</v>
      </c>
      <c r="S59" s="233">
        <f>'Own portfolio'!S59+'Managed portfolio'!S59</f>
        <v>11092641</v>
      </c>
      <c r="T59" s="233">
        <f>'Own portfolio'!T59+'Managed portfolio'!T59</f>
        <v>3202095</v>
      </c>
      <c r="U59" s="233">
        <f>'Own portfolio'!U59+'Managed portfolio'!U59</f>
        <v>3769787</v>
      </c>
      <c r="V59" s="233">
        <f>'Own portfolio'!V59+'Managed portfolio'!V59</f>
        <v>11508934</v>
      </c>
      <c r="W59" s="233">
        <f>'Own portfolio'!W59+'Managed portfolio'!W59</f>
        <v>12134955</v>
      </c>
      <c r="X59" s="233">
        <f>'Own portfolio'!X59+'Managed portfolio'!X59</f>
        <v>14858053</v>
      </c>
      <c r="Y59" s="233">
        <f>'Own portfolio'!Y59+'Managed portfolio'!Y59</f>
        <v>12548538</v>
      </c>
    </row>
    <row r="60" spans="1:25" s="115" customFormat="1" ht="15.75">
      <c r="A60" s="53">
        <v>7.2</v>
      </c>
      <c r="B60" s="54" t="s">
        <v>48</v>
      </c>
      <c r="C60" s="186">
        <f>SUM(D60:Y60)</f>
        <v>175263912</v>
      </c>
      <c r="D60" s="233">
        <f>'Own portfolio'!D60+'Managed portfolio'!D60</f>
        <v>4600826</v>
      </c>
      <c r="E60" s="233">
        <f>'Own portfolio'!E60+'Managed portfolio'!E60</f>
        <v>1583272</v>
      </c>
      <c r="F60" s="233">
        <f>'Own portfolio'!F60+'Managed portfolio'!F60</f>
        <v>470398</v>
      </c>
      <c r="G60" s="233">
        <f>'Own portfolio'!G60+'Managed portfolio'!G60</f>
        <v>1873061</v>
      </c>
      <c r="H60" s="233">
        <f>'Own portfolio'!H60+'Managed portfolio'!H60</f>
        <v>17060130</v>
      </c>
      <c r="I60" s="233">
        <f>'Own portfolio'!I60+'Managed portfolio'!I60</f>
        <v>13422</v>
      </c>
      <c r="J60" s="233">
        <f>'Own portfolio'!J60+'Managed portfolio'!J60</f>
        <v>12934206</v>
      </c>
      <c r="K60" s="233">
        <f>'Own portfolio'!K60+'Managed portfolio'!K60</f>
        <v>8734597</v>
      </c>
      <c r="L60" s="233">
        <f>'Own portfolio'!L60+'Managed portfolio'!L60</f>
        <v>12560135</v>
      </c>
      <c r="M60" s="233">
        <f>'Own portfolio'!M60+'Managed portfolio'!M60</f>
        <v>7173285</v>
      </c>
      <c r="N60" s="233">
        <f>'Own portfolio'!N60+'Managed portfolio'!N60</f>
        <v>107507</v>
      </c>
      <c r="O60" s="233">
        <f>'Own portfolio'!O60+'Managed portfolio'!O60</f>
        <v>8161610</v>
      </c>
      <c r="P60" s="233">
        <f>'Own portfolio'!P60+'Managed portfolio'!P60</f>
        <v>18810433</v>
      </c>
      <c r="Q60" s="233">
        <f>'Own portfolio'!Q60+'Managed portfolio'!Q60</f>
        <v>17009478</v>
      </c>
      <c r="R60" s="233">
        <f>'Own portfolio'!R60+'Managed portfolio'!R60</f>
        <v>30742964</v>
      </c>
      <c r="S60" s="233">
        <f>'Own portfolio'!S60+'Managed portfolio'!S60</f>
        <v>7609898</v>
      </c>
      <c r="T60" s="233">
        <f>'Own portfolio'!T60+'Managed portfolio'!T60</f>
        <v>7678730</v>
      </c>
      <c r="U60" s="233">
        <f>'Own portfolio'!U60+'Managed portfolio'!U60</f>
        <v>2209684</v>
      </c>
      <c r="V60" s="233">
        <f>'Own portfolio'!V60+'Managed portfolio'!V60</f>
        <v>2624557</v>
      </c>
      <c r="W60" s="233">
        <f>'Own portfolio'!W60+'Managed portfolio'!W60</f>
        <v>7680448</v>
      </c>
      <c r="X60" s="233">
        <f>'Own portfolio'!X60+'Managed portfolio'!X60</f>
        <v>3210104</v>
      </c>
      <c r="Y60" s="233">
        <f>'Own portfolio'!Y60+'Managed portfolio'!Y60</f>
        <v>2415167</v>
      </c>
    </row>
    <row r="61" spans="1:25" s="115" customFormat="1" ht="15.75">
      <c r="A61" s="53">
        <v>7.3</v>
      </c>
      <c r="B61" s="100" t="s">
        <v>45</v>
      </c>
      <c r="C61" s="186">
        <f>SUM(D61:Y61)</f>
        <v>14093</v>
      </c>
      <c r="D61" s="233">
        <f>'Own portfolio'!D61+'Managed portfolio'!D61</f>
        <v>185</v>
      </c>
      <c r="E61" s="233">
        <f>'Own portfolio'!E61+'Managed portfolio'!E61</f>
        <v>2212</v>
      </c>
      <c r="F61" s="233">
        <f>'Own portfolio'!F61+'Managed portfolio'!F61</f>
        <v>1145</v>
      </c>
      <c r="G61" s="233">
        <f>'Own portfolio'!G61+'Managed portfolio'!G61</f>
        <v>2492</v>
      </c>
      <c r="H61" s="233">
        <f>'Own portfolio'!H61+'Managed portfolio'!H61</f>
        <v>188</v>
      </c>
      <c r="I61" s="233">
        <f>'Own portfolio'!I61+'Managed portfolio'!I61</f>
        <v>89</v>
      </c>
      <c r="J61" s="233">
        <f>'Own portfolio'!J61+'Managed portfolio'!J61</f>
        <v>229</v>
      </c>
      <c r="K61" s="233">
        <f>'Own portfolio'!K61+'Managed portfolio'!K61</f>
        <v>263</v>
      </c>
      <c r="L61" s="233">
        <f>'Own portfolio'!L61+'Managed portfolio'!L61</f>
        <v>262</v>
      </c>
      <c r="M61" s="233">
        <f>'Own portfolio'!M61+'Managed portfolio'!M61</f>
        <v>221</v>
      </c>
      <c r="N61" s="233">
        <f>'Own portfolio'!N61+'Managed portfolio'!N61</f>
        <v>26</v>
      </c>
      <c r="O61" s="233">
        <f>'Own portfolio'!O61+'Managed portfolio'!O61</f>
        <v>62</v>
      </c>
      <c r="P61" s="233">
        <f>'Own portfolio'!P61+'Managed portfolio'!P61</f>
        <v>132</v>
      </c>
      <c r="Q61" s="233">
        <f>'Own portfolio'!Q61+'Managed portfolio'!Q61</f>
        <v>266</v>
      </c>
      <c r="R61" s="233">
        <f>'Own portfolio'!R61+'Managed portfolio'!R61</f>
        <v>212</v>
      </c>
      <c r="S61" s="233">
        <f>'Own portfolio'!S61+'Managed portfolio'!S61</f>
        <v>1017</v>
      </c>
      <c r="T61" s="233">
        <f>'Own portfolio'!T61+'Managed portfolio'!T61</f>
        <v>436</v>
      </c>
      <c r="U61" s="233">
        <f>'Own portfolio'!U61+'Managed portfolio'!U61</f>
        <v>310</v>
      </c>
      <c r="V61" s="233">
        <f>'Own portfolio'!V61+'Managed portfolio'!V61</f>
        <v>936</v>
      </c>
      <c r="W61" s="233">
        <f>'Own portfolio'!W61+'Managed portfolio'!W61</f>
        <v>1118</v>
      </c>
      <c r="X61" s="233">
        <f>'Own portfolio'!X61+'Managed portfolio'!X61</f>
        <v>1582</v>
      </c>
      <c r="Y61" s="233">
        <f>'Own portfolio'!Y61+'Managed portfolio'!Y61</f>
        <v>710</v>
      </c>
    </row>
    <row r="62" spans="1:25" s="115" customFormat="1" ht="15.75">
      <c r="A62" s="53">
        <v>7.4</v>
      </c>
      <c r="B62" s="100" t="s">
        <v>46</v>
      </c>
      <c r="C62" s="186">
        <f>SUM(D62:Y62)</f>
        <v>13113</v>
      </c>
      <c r="D62" s="233">
        <f>'Own portfolio'!D62+'Managed portfolio'!D62</f>
        <v>338</v>
      </c>
      <c r="E62" s="233">
        <f>'Own portfolio'!E62+'Managed portfolio'!E62</f>
        <v>102</v>
      </c>
      <c r="F62" s="233">
        <f>'Own portfolio'!F62+'Managed portfolio'!F62</f>
        <v>26</v>
      </c>
      <c r="G62" s="233">
        <f>'Own portfolio'!G62+'Managed portfolio'!G62</f>
        <v>122</v>
      </c>
      <c r="H62" s="233">
        <f>'Own portfolio'!H62+'Managed portfolio'!H62</f>
        <v>1238</v>
      </c>
      <c r="I62" s="233">
        <f>'Own portfolio'!I62+'Managed portfolio'!I62</f>
        <v>4</v>
      </c>
      <c r="J62" s="233">
        <f>'Own portfolio'!J62+'Managed portfolio'!J62</f>
        <v>984</v>
      </c>
      <c r="K62" s="233">
        <f>'Own portfolio'!K62+'Managed portfolio'!K62</f>
        <v>837</v>
      </c>
      <c r="L62" s="233">
        <f>'Own portfolio'!L62+'Managed portfolio'!L62</f>
        <v>809</v>
      </c>
      <c r="M62" s="233">
        <f>'Own portfolio'!M62+'Managed portfolio'!M62</f>
        <v>597</v>
      </c>
      <c r="N62" s="233">
        <f>'Own portfolio'!N62+'Managed portfolio'!N62</f>
        <v>27</v>
      </c>
      <c r="O62" s="233">
        <f>'Own portfolio'!O62+'Managed portfolio'!O62</f>
        <v>593</v>
      </c>
      <c r="P62" s="233">
        <f>'Own portfolio'!P62+'Managed portfolio'!P62</f>
        <v>1257</v>
      </c>
      <c r="Q62" s="233">
        <f>'Own portfolio'!Q62+'Managed portfolio'!Q62</f>
        <v>1189</v>
      </c>
      <c r="R62" s="233">
        <f>'Own portfolio'!R62+'Managed portfolio'!R62</f>
        <v>1939</v>
      </c>
      <c r="S62" s="233">
        <f>'Own portfolio'!S62+'Managed portfolio'!S62</f>
        <v>649</v>
      </c>
      <c r="T62" s="233">
        <f>'Own portfolio'!T62+'Managed portfolio'!T62</f>
        <v>698</v>
      </c>
      <c r="U62" s="233">
        <f>'Own portfolio'!U62+'Managed portfolio'!U62</f>
        <v>217</v>
      </c>
      <c r="V62" s="233">
        <f>'Own portfolio'!V62+'Managed portfolio'!V62</f>
        <v>204</v>
      </c>
      <c r="W62" s="233">
        <f>'Own portfolio'!W62+'Managed portfolio'!W62</f>
        <v>772</v>
      </c>
      <c r="X62" s="233">
        <f>'Own portfolio'!X62+'Managed portfolio'!X62</f>
        <v>361</v>
      </c>
      <c r="Y62" s="233">
        <f>'Own portfolio'!Y62+'Managed portfolio'!Y62</f>
        <v>150</v>
      </c>
    </row>
    <row r="63" spans="1:25" s="115" customFormat="1" ht="15.75">
      <c r="A63" s="53">
        <v>7.5</v>
      </c>
      <c r="B63" s="100" t="s">
        <v>128</v>
      </c>
      <c r="C63" s="186">
        <f>SUM(D63:Y63)</f>
        <v>25516</v>
      </c>
      <c r="D63" s="233">
        <f>'Own portfolio'!D63+'Managed portfolio'!D63</f>
        <v>503</v>
      </c>
      <c r="E63" s="233">
        <f>'Own portfolio'!E63+'Managed portfolio'!E63</f>
        <v>2122</v>
      </c>
      <c r="F63" s="233">
        <f>'Own portfolio'!F63+'Managed portfolio'!F63</f>
        <v>1166</v>
      </c>
      <c r="G63" s="233">
        <f>'Own portfolio'!G63+'Managed portfolio'!G63</f>
        <v>2610</v>
      </c>
      <c r="H63" s="233">
        <f>'Own portfolio'!H63+'Managed portfolio'!H63</f>
        <v>1271</v>
      </c>
      <c r="I63" s="233">
        <f>'Own portfolio'!I63+'Managed portfolio'!I63</f>
        <v>93</v>
      </c>
      <c r="J63" s="233">
        <f>'Own portfolio'!J63+'Managed portfolio'!J63</f>
        <v>1075</v>
      </c>
      <c r="K63" s="233">
        <f>'Own portfolio'!K63+'Managed portfolio'!K63</f>
        <v>920</v>
      </c>
      <c r="L63" s="233">
        <f>'Own portfolio'!L63+'Managed portfolio'!L63</f>
        <v>1011</v>
      </c>
      <c r="M63" s="233">
        <f>'Own portfolio'!M63+'Managed portfolio'!M63</f>
        <v>780</v>
      </c>
      <c r="N63" s="233">
        <f>'Own portfolio'!N63+'Managed portfolio'!N63</f>
        <v>53</v>
      </c>
      <c r="O63" s="233">
        <f>'Own portfolio'!O63+'Managed portfolio'!O63</f>
        <v>603</v>
      </c>
      <c r="P63" s="233">
        <f>'Own portfolio'!P63+'Managed portfolio'!P63</f>
        <v>1112</v>
      </c>
      <c r="Q63" s="233">
        <f>'Own portfolio'!Q63+'Managed portfolio'!Q63</f>
        <v>1292</v>
      </c>
      <c r="R63" s="233">
        <f>'Own portfolio'!R63+'Managed portfolio'!R63</f>
        <v>1780</v>
      </c>
      <c r="S63" s="233">
        <f>'Own portfolio'!S63+'Managed portfolio'!S63</f>
        <v>1666</v>
      </c>
      <c r="T63" s="233">
        <f>'Own portfolio'!T63+'Managed portfolio'!T63</f>
        <v>1134</v>
      </c>
      <c r="U63" s="233">
        <f>'Own portfolio'!U63+'Managed portfolio'!U63</f>
        <v>527</v>
      </c>
      <c r="V63" s="233">
        <f>'Own portfolio'!V63+'Managed portfolio'!V63</f>
        <v>1140</v>
      </c>
      <c r="W63" s="233">
        <f>'Own portfolio'!W63+'Managed portfolio'!W63</f>
        <v>1855</v>
      </c>
      <c r="X63" s="233">
        <f>'Own portfolio'!X63+'Managed portfolio'!X63</f>
        <v>1943</v>
      </c>
      <c r="Y63" s="233">
        <f>'Own portfolio'!Y63+'Managed portfolio'!Y63</f>
        <v>860</v>
      </c>
    </row>
    <row r="64" spans="1:25" s="115" customFormat="1" ht="15.75">
      <c r="A64" s="53">
        <v>7.7</v>
      </c>
      <c r="B64" s="100" t="s">
        <v>129</v>
      </c>
      <c r="C64" s="186">
        <f aca="true" t="shared" si="16" ref="C64:C70">SUM(D64:Y64)</f>
        <v>1649</v>
      </c>
      <c r="D64" s="233">
        <f>'Own portfolio'!D64+'Managed portfolio'!D64</f>
        <v>20</v>
      </c>
      <c r="E64" s="233">
        <f>'Own portfolio'!E64+'Managed portfolio'!E64</f>
        <v>191</v>
      </c>
      <c r="F64" s="233">
        <f>'Own portfolio'!F64+'Managed portfolio'!F64</f>
        <v>4</v>
      </c>
      <c r="G64" s="233">
        <f>'Own portfolio'!G64+'Managed portfolio'!G64</f>
        <v>4</v>
      </c>
      <c r="H64" s="233">
        <f>'Own portfolio'!H64+'Managed portfolio'!H64</f>
        <v>155</v>
      </c>
      <c r="I64" s="233">
        <f>'Own portfolio'!I64+'Managed portfolio'!I64</f>
        <v>0</v>
      </c>
      <c r="J64" s="233">
        <f>'Own portfolio'!J64+'Managed portfolio'!J64</f>
        <v>138</v>
      </c>
      <c r="K64" s="233">
        <f>'Own portfolio'!K64+'Managed portfolio'!K64</f>
        <v>179</v>
      </c>
      <c r="L64" s="233">
        <f>'Own portfolio'!L64+'Managed portfolio'!L64</f>
        <v>47</v>
      </c>
      <c r="M64" s="233">
        <f>'Own portfolio'!M64+'Managed portfolio'!M64</f>
        <v>38</v>
      </c>
      <c r="N64" s="233">
        <f>'Own portfolio'!N64+'Managed portfolio'!N64</f>
        <v>0</v>
      </c>
      <c r="O64" s="233">
        <f>'Own portfolio'!O64+'Managed portfolio'!O64</f>
        <v>52</v>
      </c>
      <c r="P64" s="233">
        <f>'Own portfolio'!P64+'Managed portfolio'!P64</f>
        <v>271</v>
      </c>
      <c r="Q64" s="233">
        <f>'Own portfolio'!Q64+'Managed portfolio'!Q64</f>
        <v>157</v>
      </c>
      <c r="R64" s="233">
        <f>'Own portfolio'!R64+'Managed portfolio'!R64</f>
        <v>358</v>
      </c>
      <c r="S64" s="233">
        <f>'Own portfolio'!S64+'Managed portfolio'!S64</f>
        <v>0</v>
      </c>
      <c r="T64" s="233">
        <f>'Own portfolio'!T64+'Managed portfolio'!T64</f>
        <v>0</v>
      </c>
      <c r="U64" s="233">
        <f>'Own portfolio'!U64+'Managed portfolio'!U64</f>
        <v>0</v>
      </c>
      <c r="V64" s="233">
        <f>'Own portfolio'!V64+'Managed portfolio'!V64</f>
        <v>0</v>
      </c>
      <c r="W64" s="233">
        <f>'Own portfolio'!W64+'Managed portfolio'!W64</f>
        <v>35</v>
      </c>
      <c r="X64" s="233">
        <f>'Own portfolio'!X64+'Managed portfolio'!X64</f>
        <v>0</v>
      </c>
      <c r="Y64" s="233">
        <f>'Own portfolio'!Y64+'Managed portfolio'!Y64</f>
        <v>0</v>
      </c>
    </row>
    <row r="65" spans="1:25" s="115" customFormat="1" ht="15.75">
      <c r="A65" s="53">
        <v>7.8</v>
      </c>
      <c r="B65" s="100" t="s">
        <v>130</v>
      </c>
      <c r="C65" s="186">
        <f t="shared" si="16"/>
        <v>30</v>
      </c>
      <c r="D65" s="233">
        <f>'Own portfolio'!D65+'Managed portfolio'!D65</f>
        <v>0</v>
      </c>
      <c r="E65" s="233">
        <f>'Own portfolio'!E65+'Managed portfolio'!E65</f>
        <v>1</v>
      </c>
      <c r="F65" s="233">
        <f>'Own portfolio'!F65+'Managed portfolio'!F65</f>
        <v>1</v>
      </c>
      <c r="G65" s="233">
        <f>'Own portfolio'!G65+'Managed portfolio'!G65</f>
        <v>0</v>
      </c>
      <c r="H65" s="233">
        <f>'Own portfolio'!H65+'Managed portfolio'!H65</f>
        <v>0</v>
      </c>
      <c r="I65" s="233">
        <f>'Own portfolio'!I65+'Managed portfolio'!I65</f>
        <v>0</v>
      </c>
      <c r="J65" s="233">
        <f>'Own portfolio'!J65+'Managed portfolio'!J65</f>
        <v>0</v>
      </c>
      <c r="K65" s="233">
        <f>'Own portfolio'!K65+'Managed portfolio'!K65</f>
        <v>1</v>
      </c>
      <c r="L65" s="233">
        <f>'Own portfolio'!L65+'Managed portfolio'!L65</f>
        <v>13</v>
      </c>
      <c r="M65" s="233">
        <f>'Own portfolio'!M65+'Managed portfolio'!M65</f>
        <v>0</v>
      </c>
      <c r="N65" s="233">
        <f>'Own portfolio'!N65+'Managed portfolio'!N65</f>
        <v>0</v>
      </c>
      <c r="O65" s="233">
        <f>'Own portfolio'!O65+'Managed portfolio'!O65</f>
        <v>0</v>
      </c>
      <c r="P65" s="233">
        <f>'Own portfolio'!P65+'Managed portfolio'!P65</f>
        <v>3</v>
      </c>
      <c r="Q65" s="233">
        <f>'Own portfolio'!Q65+'Managed portfolio'!Q65</f>
        <v>2</v>
      </c>
      <c r="R65" s="233">
        <f>'Own portfolio'!R65+'Managed portfolio'!R65</f>
        <v>9</v>
      </c>
      <c r="S65" s="233">
        <f>'Own portfolio'!S65+'Managed portfolio'!S65</f>
        <v>0</v>
      </c>
      <c r="T65" s="233">
        <f>'Own portfolio'!T65+'Managed portfolio'!T65</f>
        <v>0</v>
      </c>
      <c r="U65" s="233">
        <f>'Own portfolio'!U65+'Managed portfolio'!U65</f>
        <v>0</v>
      </c>
      <c r="V65" s="233">
        <f>'Own portfolio'!V65+'Managed portfolio'!V65</f>
        <v>0</v>
      </c>
      <c r="W65" s="233">
        <f>'Own portfolio'!W65+'Managed portfolio'!W65</f>
        <v>0</v>
      </c>
      <c r="X65" s="233">
        <f>'Own portfolio'!X65+'Managed portfolio'!X65</f>
        <v>0</v>
      </c>
      <c r="Y65" s="233">
        <f>'Own portfolio'!Y65+'Managed portfolio'!Y65</f>
        <v>0</v>
      </c>
    </row>
    <row r="66" spans="1:25" s="232" customFormat="1" ht="15.75">
      <c r="A66" s="203">
        <v>7.9</v>
      </c>
      <c r="B66" s="321" t="s">
        <v>147</v>
      </c>
      <c r="C66" s="277">
        <f t="shared" si="16"/>
        <v>11</v>
      </c>
      <c r="D66" s="233">
        <f>'Own portfolio'!D66+'Managed portfolio'!D66</f>
        <v>0</v>
      </c>
      <c r="E66" s="233">
        <f>'Own portfolio'!E66+'Managed portfolio'!E66</f>
        <v>0</v>
      </c>
      <c r="F66" s="233">
        <f>'Own portfolio'!F66+'Managed portfolio'!F66</f>
        <v>0</v>
      </c>
      <c r="G66" s="233">
        <f>'Own portfolio'!G66+'Managed portfolio'!G66</f>
        <v>0</v>
      </c>
      <c r="H66" s="233">
        <f>'Own portfolio'!H66+'Managed portfolio'!H66</f>
        <v>0</v>
      </c>
      <c r="I66" s="233">
        <f>'Own portfolio'!I66+'Managed portfolio'!I66</f>
        <v>0</v>
      </c>
      <c r="J66" s="233">
        <f>'Own portfolio'!J66+'Managed portfolio'!J66</f>
        <v>0</v>
      </c>
      <c r="K66" s="233">
        <f>'Own portfolio'!K66+'Managed portfolio'!K66</f>
        <v>0</v>
      </c>
      <c r="L66" s="233">
        <f>'Own portfolio'!L66+'Managed portfolio'!L66</f>
        <v>0</v>
      </c>
      <c r="M66" s="233">
        <f>'Own portfolio'!M66+'Managed portfolio'!M66</f>
        <v>0</v>
      </c>
      <c r="N66" s="233">
        <f>'Own portfolio'!N66+'Managed portfolio'!N66</f>
        <v>0</v>
      </c>
      <c r="O66" s="233">
        <f>'Own portfolio'!O66+'Managed portfolio'!O66</f>
        <v>0</v>
      </c>
      <c r="P66" s="233">
        <f>'Own portfolio'!P66+'Managed portfolio'!P66</f>
        <v>3</v>
      </c>
      <c r="Q66" s="233">
        <f>'Own portfolio'!Q66+'Managed portfolio'!Q66</f>
        <v>4</v>
      </c>
      <c r="R66" s="233">
        <f>'Own portfolio'!R66+'Managed portfolio'!R66</f>
        <v>4</v>
      </c>
      <c r="S66" s="233">
        <f>'Own portfolio'!S66+'Managed portfolio'!S66</f>
        <v>0</v>
      </c>
      <c r="T66" s="233">
        <f>'Own portfolio'!T66+'Managed portfolio'!T66</f>
        <v>0</v>
      </c>
      <c r="U66" s="233">
        <f>'Own portfolio'!U66+'Managed portfolio'!U66</f>
        <v>0</v>
      </c>
      <c r="V66" s="233">
        <f>'Own portfolio'!V66+'Managed portfolio'!V66</f>
        <v>0</v>
      </c>
      <c r="W66" s="233">
        <f>'Own portfolio'!W66+'Managed portfolio'!W66</f>
        <v>0</v>
      </c>
      <c r="X66" s="233">
        <f>'Own portfolio'!X66+'Managed portfolio'!X66</f>
        <v>0</v>
      </c>
      <c r="Y66" s="233">
        <f>'Own portfolio'!Y66+'Managed portfolio'!Y66</f>
        <v>0</v>
      </c>
    </row>
    <row r="67" spans="1:25" s="115" customFormat="1" ht="15.75">
      <c r="A67" s="53">
        <v>7.9</v>
      </c>
      <c r="B67" s="100" t="s">
        <v>126</v>
      </c>
      <c r="C67" s="186">
        <f t="shared" si="16"/>
        <v>320116175</v>
      </c>
      <c r="D67" s="233">
        <f>'Own portfolio'!D67+'Managed portfolio'!D67</f>
        <v>6622335</v>
      </c>
      <c r="E67" s="233">
        <f>'Own portfolio'!E67+'Managed portfolio'!E67</f>
        <v>27207804</v>
      </c>
      <c r="F67" s="233">
        <f>'Own portfolio'!F67+'Managed portfolio'!F67</f>
        <v>14043488</v>
      </c>
      <c r="G67" s="233">
        <f>'Own portfolio'!G67+'Managed portfolio'!G67</f>
        <v>33513460</v>
      </c>
      <c r="H67" s="233">
        <f>'Own portfolio'!H67+'Managed portfolio'!H67</f>
        <v>17038825</v>
      </c>
      <c r="I67" s="233">
        <f>'Own portfolio'!I67+'Managed portfolio'!I67</f>
        <v>498094</v>
      </c>
      <c r="J67" s="233">
        <f>'Own portfolio'!J67+'Managed portfolio'!J67</f>
        <v>14055415</v>
      </c>
      <c r="K67" s="233">
        <f>'Own portfolio'!K67+'Managed portfolio'!K67</f>
        <v>9796945</v>
      </c>
      <c r="L67" s="233">
        <f>'Own portfolio'!L67+'Managed portfolio'!L67</f>
        <v>15401788</v>
      </c>
      <c r="M67" s="233">
        <f>'Own portfolio'!M67+'Managed portfolio'!M67</f>
        <v>8659209</v>
      </c>
      <c r="N67" s="233">
        <f>'Own portfolio'!N67+'Managed portfolio'!N67</f>
        <v>205546</v>
      </c>
      <c r="O67" s="233">
        <f>'Own portfolio'!O67+'Managed portfolio'!O67</f>
        <v>8065473</v>
      </c>
      <c r="P67" s="233">
        <f>'Own portfolio'!P67+'Managed portfolio'!P67</f>
        <v>16726669</v>
      </c>
      <c r="Q67" s="233">
        <f>'Own portfolio'!Q67+'Managed portfolio'!Q67</f>
        <v>17875221</v>
      </c>
      <c r="R67" s="233">
        <f>'Own portfolio'!R67+'Managed portfolio'!R67</f>
        <v>28220073</v>
      </c>
      <c r="S67" s="233">
        <f>'Own portfolio'!S67+'Managed portfolio'!S67</f>
        <v>18702539</v>
      </c>
      <c r="T67" s="233">
        <f>'Own portfolio'!T67+'Managed portfolio'!T67</f>
        <v>10880825</v>
      </c>
      <c r="U67" s="233">
        <f>'Own portfolio'!U67+'Managed portfolio'!U67</f>
        <v>5979471</v>
      </c>
      <c r="V67" s="233">
        <f>'Own portfolio'!V67+'Managed portfolio'!V67</f>
        <v>14133491</v>
      </c>
      <c r="W67" s="233">
        <f>'Own portfolio'!W67+'Managed portfolio'!W67</f>
        <v>19457642</v>
      </c>
      <c r="X67" s="233">
        <f>'Own portfolio'!X67+'Managed portfolio'!X67</f>
        <v>18068157</v>
      </c>
      <c r="Y67" s="233">
        <f>'Own portfolio'!Y67+'Managed portfolio'!Y67</f>
        <v>14963705</v>
      </c>
    </row>
    <row r="68" spans="1:25" s="115" customFormat="1" ht="15.75">
      <c r="A68" s="53">
        <v>7.11</v>
      </c>
      <c r="B68" s="100" t="s">
        <v>127</v>
      </c>
      <c r="C68" s="186">
        <f t="shared" si="16"/>
        <v>20270097</v>
      </c>
      <c r="D68" s="233">
        <f>'Own portfolio'!D68+'Managed portfolio'!D68</f>
        <v>200000</v>
      </c>
      <c r="E68" s="233">
        <f>'Own portfolio'!E68+'Managed portfolio'!E68</f>
        <v>3035424</v>
      </c>
      <c r="F68" s="233">
        <f>'Own portfolio'!F68+'Managed portfolio'!F68</f>
        <v>58672</v>
      </c>
      <c r="G68" s="233">
        <f>'Own portfolio'!G68+'Managed portfolio'!G68</f>
        <v>41856</v>
      </c>
      <c r="H68" s="233">
        <f>'Own portfolio'!H68+'Managed portfolio'!H68</f>
        <v>1899773</v>
      </c>
      <c r="I68" s="233">
        <f>'Own portfolio'!I68+'Managed portfolio'!I68</f>
        <v>0</v>
      </c>
      <c r="J68" s="233">
        <f>'Own portfolio'!J68+'Managed portfolio'!J68</f>
        <v>1343961</v>
      </c>
      <c r="K68" s="233">
        <f>'Own portfolio'!K68+'Managed portfolio'!K68</f>
        <v>1290891</v>
      </c>
      <c r="L68" s="233">
        <f>'Own portfolio'!L68+'Managed portfolio'!L68</f>
        <v>494797</v>
      </c>
      <c r="M68" s="233">
        <f>'Own portfolio'!M68+'Managed portfolio'!M68</f>
        <v>478588</v>
      </c>
      <c r="N68" s="233">
        <f>'Own portfolio'!N68+'Managed portfolio'!N68</f>
        <v>0</v>
      </c>
      <c r="O68" s="233">
        <f>'Own portfolio'!O68+'Managed portfolio'!O68</f>
        <v>718126</v>
      </c>
      <c r="P68" s="233">
        <f>'Own portfolio'!P68+'Managed portfolio'!P68</f>
        <v>3377564</v>
      </c>
      <c r="Q68" s="233">
        <f>'Own portfolio'!Q68+'Managed portfolio'!Q68</f>
        <v>2068053</v>
      </c>
      <c r="R68" s="233">
        <f>'Own portfolio'!R68+'Managed portfolio'!R68</f>
        <v>4904631</v>
      </c>
      <c r="S68" s="233">
        <f>'Own portfolio'!S68+'Managed portfolio'!S68</f>
        <v>0</v>
      </c>
      <c r="T68" s="233">
        <f>'Own portfolio'!T68+'Managed portfolio'!T68</f>
        <v>0</v>
      </c>
      <c r="U68" s="233">
        <f>'Own portfolio'!U68+'Managed portfolio'!U68</f>
        <v>0</v>
      </c>
      <c r="V68" s="233">
        <f>'Own portfolio'!V68+'Managed portfolio'!V68</f>
        <v>0</v>
      </c>
      <c r="W68" s="233">
        <f>'Own portfolio'!W68+'Managed portfolio'!W68</f>
        <v>357761</v>
      </c>
      <c r="X68" s="233">
        <f>'Own portfolio'!X68+'Managed portfolio'!X68</f>
        <v>0</v>
      </c>
      <c r="Y68" s="233">
        <f>'Own portfolio'!Y68+'Managed portfolio'!Y68</f>
        <v>0</v>
      </c>
    </row>
    <row r="69" spans="1:25" s="115" customFormat="1" ht="15.75">
      <c r="A69" s="53">
        <v>7.12</v>
      </c>
      <c r="B69" s="100" t="s">
        <v>131</v>
      </c>
      <c r="C69" s="186">
        <f t="shared" si="16"/>
        <v>159516</v>
      </c>
      <c r="D69" s="233">
        <f>'Own portfolio'!D69+'Managed portfolio'!D69</f>
        <v>0</v>
      </c>
      <c r="E69" s="233">
        <f>'Own portfolio'!E69+'Managed portfolio'!E69</f>
        <v>1733</v>
      </c>
      <c r="F69" s="233">
        <f>'Own portfolio'!F69+'Managed portfolio'!F69</f>
        <v>1669</v>
      </c>
      <c r="G69" s="233">
        <f>'Own portfolio'!G69+'Managed portfolio'!G69</f>
        <v>0</v>
      </c>
      <c r="H69" s="233">
        <f>'Own portfolio'!H69+'Managed portfolio'!H69</f>
        <v>0</v>
      </c>
      <c r="I69" s="233">
        <f>'Own portfolio'!I69+'Managed portfolio'!I69</f>
        <v>0</v>
      </c>
      <c r="J69" s="233">
        <f>'Own portfolio'!J69+'Managed portfolio'!J69</f>
        <v>0</v>
      </c>
      <c r="K69" s="233">
        <f>'Own portfolio'!K69+'Managed portfolio'!K69</f>
        <v>15191</v>
      </c>
      <c r="L69" s="233">
        <f>'Own portfolio'!L69+'Managed portfolio'!L69</f>
        <v>61600</v>
      </c>
      <c r="M69" s="233">
        <f>'Own portfolio'!M69+'Managed portfolio'!M69</f>
        <v>0</v>
      </c>
      <c r="N69" s="233">
        <f>'Own portfolio'!N69+'Managed portfolio'!N69</f>
        <v>0</v>
      </c>
      <c r="O69" s="233">
        <f>'Own portfolio'!O69+'Managed portfolio'!O69</f>
        <v>0</v>
      </c>
      <c r="P69" s="233">
        <f>'Own portfolio'!P69+'Managed portfolio'!P69</f>
        <v>24661</v>
      </c>
      <c r="Q69" s="233">
        <f>'Own portfolio'!Q69+'Managed portfolio'!Q69</f>
        <v>14842</v>
      </c>
      <c r="R69" s="233">
        <f>'Own portfolio'!R69+'Managed portfolio'!R69</f>
        <v>39820</v>
      </c>
      <c r="S69" s="233">
        <f>'Own portfolio'!S69+'Managed portfolio'!S69</f>
        <v>0</v>
      </c>
      <c r="T69" s="233">
        <f>'Own portfolio'!T69+'Managed portfolio'!T69</f>
        <v>0</v>
      </c>
      <c r="U69" s="233">
        <f>'Own portfolio'!U69+'Managed portfolio'!U69</f>
        <v>0</v>
      </c>
      <c r="V69" s="233">
        <f>'Own portfolio'!V69+'Managed portfolio'!V69</f>
        <v>0</v>
      </c>
      <c r="W69" s="233">
        <f>'Own portfolio'!W69+'Managed portfolio'!W69</f>
        <v>0</v>
      </c>
      <c r="X69" s="233">
        <f>'Own portfolio'!X69+'Managed portfolio'!X69</f>
        <v>0</v>
      </c>
      <c r="Y69" s="233">
        <f>'Own portfolio'!Y69+'Managed portfolio'!Y69</f>
        <v>0</v>
      </c>
    </row>
    <row r="70" spans="1:25" s="232" customFormat="1" ht="15.75">
      <c r="A70" s="203">
        <v>7.13</v>
      </c>
      <c r="B70" s="321" t="s">
        <v>145</v>
      </c>
      <c r="C70" s="277">
        <f t="shared" si="16"/>
        <v>424994</v>
      </c>
      <c r="D70" s="233">
        <f>'Own portfolio'!D70+'Managed portfolio'!D70</f>
        <v>0</v>
      </c>
      <c r="E70" s="233">
        <f>'Own portfolio'!E70+'Managed portfolio'!E70</f>
        <v>0</v>
      </c>
      <c r="F70" s="233">
        <f>'Own portfolio'!F70+'Managed portfolio'!F70</f>
        <v>0</v>
      </c>
      <c r="G70" s="233">
        <f>'Own portfolio'!G70+'Managed portfolio'!G70</f>
        <v>0</v>
      </c>
      <c r="H70" s="233">
        <f>'Own portfolio'!H70+'Managed portfolio'!H70</f>
        <v>0</v>
      </c>
      <c r="I70" s="233">
        <f>'Own portfolio'!I70+'Managed portfolio'!I70</f>
        <v>0</v>
      </c>
      <c r="J70" s="233">
        <f>'Own portfolio'!J70+'Managed portfolio'!J70</f>
        <v>0</v>
      </c>
      <c r="K70" s="233">
        <f>'Own portfolio'!K70+'Managed portfolio'!K70</f>
        <v>0</v>
      </c>
      <c r="L70" s="233">
        <f>'Own portfolio'!L70+'Managed portfolio'!L70</f>
        <v>0</v>
      </c>
      <c r="M70" s="233">
        <f>'Own portfolio'!M70+'Managed portfolio'!M70</f>
        <v>0</v>
      </c>
      <c r="N70" s="233">
        <f>'Own portfolio'!N70+'Managed portfolio'!N70</f>
        <v>0</v>
      </c>
      <c r="O70" s="233">
        <f>'Own portfolio'!O70+'Managed portfolio'!O70</f>
        <v>0</v>
      </c>
      <c r="P70" s="233">
        <f>'Own portfolio'!P70+'Managed portfolio'!P70</f>
        <v>123030</v>
      </c>
      <c r="Q70" s="233">
        <f>'Own portfolio'!Q70+'Managed portfolio'!Q70</f>
        <v>146122</v>
      </c>
      <c r="R70" s="233">
        <f>'Own portfolio'!R70+'Managed portfolio'!R70</f>
        <v>155842</v>
      </c>
      <c r="S70" s="233">
        <f>'Own portfolio'!S70+'Managed portfolio'!S70</f>
        <v>0</v>
      </c>
      <c r="T70" s="233">
        <f>'Own portfolio'!T70+'Managed portfolio'!T70</f>
        <v>0</v>
      </c>
      <c r="U70" s="233">
        <f>'Own portfolio'!U70+'Managed portfolio'!U70</f>
        <v>0</v>
      </c>
      <c r="V70" s="233">
        <f>'Own portfolio'!V70+'Managed portfolio'!V70</f>
        <v>0</v>
      </c>
      <c r="W70" s="233">
        <f>'Own portfolio'!W70+'Managed portfolio'!W70</f>
        <v>0</v>
      </c>
      <c r="X70" s="233">
        <f>'Own portfolio'!X70+'Managed portfolio'!X70</f>
        <v>0</v>
      </c>
      <c r="Y70" s="233">
        <f>'Own portfolio'!Y70+'Managed portfolio'!Y70</f>
        <v>0</v>
      </c>
    </row>
  </sheetData>
  <sheetProtection/>
  <mergeCells count="8">
    <mergeCell ref="D2:R2"/>
    <mergeCell ref="S2:X2"/>
    <mergeCell ref="J3:L3"/>
    <mergeCell ref="O3:R3"/>
    <mergeCell ref="W3:X3"/>
    <mergeCell ref="M3:N3"/>
    <mergeCell ref="S3:T3"/>
    <mergeCell ref="E3:H3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50"/>
  <sheetViews>
    <sheetView zoomScale="85" zoomScaleNormal="85" zoomScaleSheetLayoutView="73" zoomScalePageLayoutView="0" workbookViewId="0" topLeftCell="C112">
      <selection activeCell="AA8" sqref="AA8"/>
    </sheetView>
  </sheetViews>
  <sheetFormatPr defaultColWidth="9.140625" defaultRowHeight="12.75"/>
  <cols>
    <col min="1" max="1" width="0.85546875" style="0" hidden="1" customWidth="1"/>
    <col min="2" max="2" width="2.421875" style="0" customWidth="1"/>
    <col min="7" max="7" width="3.57421875" style="0" customWidth="1"/>
    <col min="8" max="8" width="3.8515625" style="0" customWidth="1"/>
    <col min="9" max="9" width="8.7109375" style="0" customWidth="1"/>
    <col min="10" max="10" width="6.8515625" style="0" customWidth="1"/>
    <col min="11" max="11" width="14.00390625" style="0" customWidth="1"/>
    <col min="12" max="12" width="14.57421875" style="0" customWidth="1"/>
    <col min="13" max="13" width="0.5625" style="0" hidden="1" customWidth="1"/>
    <col min="14" max="14" width="14.8515625" style="0" customWidth="1"/>
    <col min="15" max="17" width="9.57421875" style="0" customWidth="1"/>
    <col min="18" max="19" width="16.140625" style="0" bestFit="1" customWidth="1"/>
    <col min="20" max="20" width="17.7109375" style="0" bestFit="1" customWidth="1"/>
    <col min="21" max="21" width="14.7109375" style="0" customWidth="1"/>
    <col min="22" max="28" width="12.421875" style="0" bestFit="1" customWidth="1"/>
    <col min="29" max="31" width="15.57421875" style="0" bestFit="1" customWidth="1"/>
    <col min="32" max="33" width="15.57421875" style="0" customWidth="1"/>
  </cols>
  <sheetData>
    <row r="1" ht="3.75" customHeight="1"/>
    <row r="2" spans="1:21" ht="20.25">
      <c r="A2" s="430" t="s">
        <v>167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2:13" ht="16.5" customHeight="1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customHeight="1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3.5" thickBot="1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21" ht="15.75" thickBot="1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432" t="s">
        <v>144</v>
      </c>
      <c r="S7" s="433"/>
      <c r="T7" s="433"/>
      <c r="U7" s="434"/>
    </row>
    <row r="8" spans="2:21" ht="24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5" t="s">
        <v>34</v>
      </c>
      <c r="S8" s="6" t="s">
        <v>36</v>
      </c>
      <c r="T8" s="7" t="s">
        <v>33</v>
      </c>
      <c r="U8" s="6" t="s">
        <v>37</v>
      </c>
    </row>
    <row r="9" spans="2:21" ht="15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38">
        <v>42353</v>
      </c>
      <c r="S9" s="142">
        <v>19612</v>
      </c>
      <c r="T9" s="140">
        <v>168024001</v>
      </c>
      <c r="U9" s="141">
        <v>0.02</v>
      </c>
    </row>
    <row r="10" spans="2:21" ht="15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38">
        <v>42384</v>
      </c>
      <c r="S10" s="142">
        <v>19953</v>
      </c>
      <c r="T10" s="140">
        <v>173896557</v>
      </c>
      <c r="U10" s="141">
        <f aca="true" t="shared" si="0" ref="U10:U28">(T10-T9)/T9</f>
        <v>0.03495069731139184</v>
      </c>
    </row>
    <row r="11" spans="2:21" ht="15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38">
        <v>42416</v>
      </c>
      <c r="S11" s="142">
        <v>21262</v>
      </c>
      <c r="T11" s="140">
        <v>194645171</v>
      </c>
      <c r="U11" s="141">
        <f t="shared" si="0"/>
        <v>0.11931584131363797</v>
      </c>
    </row>
    <row r="12" spans="2:21" ht="15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38">
        <v>42445</v>
      </c>
      <c r="S12" s="142">
        <v>21707</v>
      </c>
      <c r="T12" s="140">
        <v>208439304</v>
      </c>
      <c r="U12" s="141">
        <f t="shared" si="0"/>
        <v>0.07086809772434581</v>
      </c>
    </row>
    <row r="13" spans="2:21" ht="1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38">
        <v>42476</v>
      </c>
      <c r="S13" s="143">
        <v>21415</v>
      </c>
      <c r="T13" s="144">
        <v>211265151</v>
      </c>
      <c r="U13" s="141">
        <f t="shared" si="0"/>
        <v>0.013557169620946346</v>
      </c>
    </row>
    <row r="14" spans="2:21" ht="1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38">
        <v>42491</v>
      </c>
      <c r="S14" s="143">
        <v>21970</v>
      </c>
      <c r="T14" s="144">
        <v>216022361</v>
      </c>
      <c r="U14" s="141">
        <f t="shared" si="0"/>
        <v>0.022517722291074876</v>
      </c>
    </row>
    <row r="15" spans="2:21" ht="1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38">
        <v>42537</v>
      </c>
      <c r="S15" s="142">
        <v>22748</v>
      </c>
      <c r="T15" s="140">
        <v>220020378</v>
      </c>
      <c r="U15" s="141">
        <f t="shared" si="0"/>
        <v>0.018507422016371722</v>
      </c>
    </row>
    <row r="16" spans="2:21" ht="1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38">
        <v>42567</v>
      </c>
      <c r="S16" s="142">
        <v>23694</v>
      </c>
      <c r="T16" s="140">
        <v>225853137</v>
      </c>
      <c r="U16" s="141">
        <f t="shared" si="0"/>
        <v>0.026510085352184968</v>
      </c>
    </row>
    <row r="17" spans="2:21" ht="1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38">
        <v>42598</v>
      </c>
      <c r="S17" s="142">
        <v>24391</v>
      </c>
      <c r="T17" s="140">
        <v>234200779.00000003</v>
      </c>
      <c r="U17" s="141">
        <f t="shared" si="0"/>
        <v>0.03696048729223553</v>
      </c>
    </row>
    <row r="18" spans="2:21" ht="1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38">
        <v>42629</v>
      </c>
      <c r="S18" s="142">
        <v>24420</v>
      </c>
      <c r="T18" s="140">
        <v>244166144.99999988</v>
      </c>
      <c r="U18" s="141">
        <f t="shared" si="0"/>
        <v>0.04255052456507777</v>
      </c>
    </row>
    <row r="19" spans="2:21" ht="15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38">
        <v>42659</v>
      </c>
      <c r="S19" s="142">
        <v>25032</v>
      </c>
      <c r="T19" s="140">
        <v>253673756</v>
      </c>
      <c r="U19" s="141">
        <f t="shared" si="0"/>
        <v>0.03893910435453746</v>
      </c>
    </row>
    <row r="20" spans="2:21" ht="15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R20" s="138">
        <v>42690</v>
      </c>
      <c r="S20" s="142">
        <v>24658</v>
      </c>
      <c r="T20" s="140">
        <v>239405928</v>
      </c>
      <c r="U20" s="141">
        <f t="shared" si="0"/>
        <v>-0.05624479341095103</v>
      </c>
    </row>
    <row r="21" spans="2:21" ht="1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38">
        <v>42720</v>
      </c>
      <c r="S21" s="142">
        <v>24909</v>
      </c>
      <c r="T21" s="140">
        <v>236289827</v>
      </c>
      <c r="U21" s="141">
        <f t="shared" si="0"/>
        <v>-0.013015972603652488</v>
      </c>
    </row>
    <row r="22" spans="2:21" ht="15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38">
        <v>42751</v>
      </c>
      <c r="S22" s="142">
        <v>24576</v>
      </c>
      <c r="T22" s="140">
        <v>229311121</v>
      </c>
      <c r="U22" s="141">
        <f t="shared" si="0"/>
        <v>-0.029534517370483324</v>
      </c>
    </row>
    <row r="23" spans="2:21" ht="15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R23" s="138">
        <v>42782</v>
      </c>
      <c r="S23" s="142">
        <v>23868</v>
      </c>
      <c r="T23" s="140">
        <v>230183097</v>
      </c>
      <c r="U23" s="204">
        <f t="shared" si="0"/>
        <v>0.0038025892342133725</v>
      </c>
    </row>
    <row r="24" spans="2:21" ht="15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R24" s="138">
        <v>42810</v>
      </c>
      <c r="S24" s="142">
        <v>23855</v>
      </c>
      <c r="T24" s="140">
        <v>246592088</v>
      </c>
      <c r="U24" s="141">
        <f t="shared" si="0"/>
        <v>0.07128668965645206</v>
      </c>
    </row>
    <row r="25" spans="2:21" ht="15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R25" s="138">
        <v>42841</v>
      </c>
      <c r="S25" s="142">
        <v>23860</v>
      </c>
      <c r="T25" s="140">
        <v>248230877</v>
      </c>
      <c r="U25" s="141">
        <f t="shared" si="0"/>
        <v>0.006645748504307243</v>
      </c>
    </row>
    <row r="26" spans="2:21" ht="15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38">
        <v>42871</v>
      </c>
      <c r="S26" s="142">
        <v>23740</v>
      </c>
      <c r="T26" s="140">
        <v>246218177</v>
      </c>
      <c r="U26" s="141">
        <f t="shared" si="0"/>
        <v>-0.008108177452879884</v>
      </c>
    </row>
    <row r="27" spans="2:21" ht="15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38">
        <v>42903</v>
      </c>
      <c r="S27" s="142">
        <v>23781</v>
      </c>
      <c r="T27" s="140">
        <v>247779908</v>
      </c>
      <c r="U27" s="141">
        <f t="shared" si="0"/>
        <v>0.006342874514906347</v>
      </c>
    </row>
    <row r="28" spans="2:21" ht="15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R28" s="138">
        <v>42933</v>
      </c>
      <c r="S28" s="142">
        <v>23741</v>
      </c>
      <c r="T28" s="140">
        <v>248199392</v>
      </c>
      <c r="U28" s="204">
        <f t="shared" si="0"/>
        <v>0.0016929701983745995</v>
      </c>
    </row>
    <row r="29" spans="2:21" ht="15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R29" s="138">
        <v>42948</v>
      </c>
      <c r="S29" s="142">
        <v>23666</v>
      </c>
      <c r="T29" s="140">
        <v>254061140</v>
      </c>
      <c r="U29" s="323">
        <f aca="true" t="shared" si="1" ref="U29:U39">(T29-T28)/T29</f>
        <v>0.023072194354477035</v>
      </c>
    </row>
    <row r="30" spans="2:21" ht="15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R30" s="138">
        <v>42979</v>
      </c>
      <c r="S30" s="142">
        <v>23543</v>
      </c>
      <c r="T30" s="140">
        <v>260793120</v>
      </c>
      <c r="U30" s="323">
        <f t="shared" si="1"/>
        <v>0.02581348771777415</v>
      </c>
    </row>
    <row r="31" spans="2:21" ht="15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R31" s="138">
        <v>43009</v>
      </c>
      <c r="S31" s="142">
        <v>23278</v>
      </c>
      <c r="T31" s="140">
        <v>264071074</v>
      </c>
      <c r="U31" s="323">
        <f t="shared" si="1"/>
        <v>0.012413150559610326</v>
      </c>
    </row>
    <row r="32" spans="2:22" ht="15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R32" s="138">
        <v>43040</v>
      </c>
      <c r="S32" s="142">
        <v>23950</v>
      </c>
      <c r="T32" s="140">
        <v>269071600</v>
      </c>
      <c r="U32" s="323">
        <f t="shared" si="1"/>
        <v>0.018584369364882804</v>
      </c>
      <c r="V32" s="322"/>
    </row>
    <row r="33" spans="2:21" ht="15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R33" s="138">
        <v>43070</v>
      </c>
      <c r="S33" s="139">
        <v>24559</v>
      </c>
      <c r="T33" s="140">
        <v>277558350</v>
      </c>
      <c r="U33" s="323">
        <f t="shared" si="1"/>
        <v>0.03057645356372813</v>
      </c>
    </row>
    <row r="34" spans="2:21" ht="15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R34" s="138">
        <v>43101</v>
      </c>
      <c r="S34" s="139">
        <v>25013</v>
      </c>
      <c r="T34" s="140">
        <v>283681809</v>
      </c>
      <c r="U34" s="323">
        <f t="shared" si="1"/>
        <v>0.02158565972765635</v>
      </c>
    </row>
    <row r="35" spans="2:21" ht="15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R35" s="138">
        <v>43132</v>
      </c>
      <c r="S35" s="139">
        <v>25466</v>
      </c>
      <c r="T35" s="140">
        <v>293786537</v>
      </c>
      <c r="U35" s="323">
        <f t="shared" si="1"/>
        <v>0.034394795973921706</v>
      </c>
    </row>
    <row r="36" spans="2:21" ht="15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R36" s="138">
        <v>43160</v>
      </c>
      <c r="S36" s="142">
        <v>26187</v>
      </c>
      <c r="T36" s="140">
        <v>315767982</v>
      </c>
      <c r="U36" s="323">
        <f t="shared" si="1"/>
        <v>0.06961264679456956</v>
      </c>
    </row>
    <row r="37" spans="2:21" ht="15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R37" s="138">
        <v>43191</v>
      </c>
      <c r="S37" s="142">
        <v>25878</v>
      </c>
      <c r="T37" s="140">
        <v>315778349</v>
      </c>
      <c r="U37" s="323">
        <f t="shared" si="1"/>
        <v>3.282998987368827E-05</v>
      </c>
    </row>
    <row r="38" spans="2:21" ht="15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R38" s="138">
        <v>43221</v>
      </c>
      <c r="S38" s="142">
        <v>26910</v>
      </c>
      <c r="T38" s="140">
        <v>330385211</v>
      </c>
      <c r="U38" s="323">
        <f t="shared" si="1"/>
        <v>0.044211609701864045</v>
      </c>
    </row>
    <row r="39" spans="2:21" ht="15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9"/>
      <c r="O39" s="59"/>
      <c r="P39" s="59"/>
      <c r="Q39" s="59"/>
      <c r="R39" s="138">
        <v>43252</v>
      </c>
      <c r="S39" s="139">
        <v>27206</v>
      </c>
      <c r="T39" s="140">
        <v>340970782</v>
      </c>
      <c r="U39" s="323">
        <f t="shared" si="1"/>
        <v>0.03104539027628473</v>
      </c>
    </row>
    <row r="40" spans="2:21" ht="15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9"/>
      <c r="O40" s="59"/>
      <c r="P40" s="59"/>
      <c r="Q40" s="59"/>
      <c r="R40" s="138"/>
      <c r="S40" s="139"/>
      <c r="T40" s="140"/>
      <c r="U40" s="323"/>
    </row>
    <row r="41" spans="2:21" ht="15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9"/>
      <c r="O41" s="59"/>
      <c r="P41" s="59"/>
      <c r="Q41" s="59"/>
      <c r="R41" s="138"/>
      <c r="S41" s="139"/>
      <c r="T41" s="140"/>
      <c r="U41" s="323"/>
    </row>
    <row r="42" spans="2:18" ht="12.7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9"/>
      <c r="O42" s="59"/>
      <c r="P42" s="59"/>
      <c r="Q42" s="59"/>
      <c r="R42" s="59"/>
    </row>
    <row r="43" spans="2:17" ht="12.75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9"/>
      <c r="O43" s="59"/>
      <c r="P43" s="59"/>
      <c r="Q43" s="59"/>
    </row>
    <row r="44" spans="2:17" ht="12.75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9"/>
      <c r="O44" s="59"/>
      <c r="P44" s="59"/>
      <c r="Q44" s="59"/>
    </row>
    <row r="45" spans="2:17" ht="12.75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9"/>
      <c r="O45" s="59"/>
      <c r="P45" s="59"/>
      <c r="Q45" s="59"/>
    </row>
    <row r="46" spans="2:17" ht="12.75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9"/>
      <c r="O46" s="59"/>
      <c r="P46" s="59"/>
      <c r="Q46" s="59"/>
    </row>
    <row r="47" spans="2:13" ht="13.5" thickBot="1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ht="32.25" thickBot="1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s="150" t="s">
        <v>90</v>
      </c>
      <c r="T48" s="150" t="s">
        <v>36</v>
      </c>
      <c r="U48" s="150" t="s">
        <v>92</v>
      </c>
    </row>
    <row r="49" spans="2:21" ht="15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51" t="s">
        <v>32</v>
      </c>
      <c r="T49" s="152">
        <f>Prayas!C63</f>
        <v>25516</v>
      </c>
      <c r="U49" s="153">
        <f>T49/T$53</f>
        <v>0.9378813497022715</v>
      </c>
    </row>
    <row r="50" spans="2:21" ht="15.75" thickBot="1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s="154" t="s">
        <v>91</v>
      </c>
      <c r="T50" s="157">
        <f>Prayas!C64</f>
        <v>1649</v>
      </c>
      <c r="U50" s="156">
        <f>T50/T$53</f>
        <v>0.06061162978754686</v>
      </c>
    </row>
    <row r="51" spans="2:21" ht="15.75" thickBot="1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s="163" t="s">
        <v>105</v>
      </c>
      <c r="T51" s="158">
        <f>Prayas!C65</f>
        <v>30</v>
      </c>
      <c r="U51" s="159">
        <f>T51/T$53</f>
        <v>0.0011026979342792032</v>
      </c>
    </row>
    <row r="52" spans="2:21" ht="15.75" thickBot="1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s="163" t="s">
        <v>148</v>
      </c>
      <c r="T52" s="157">
        <f>Prayas!C66</f>
        <v>11</v>
      </c>
      <c r="U52" s="156">
        <f>T52/T$53</f>
        <v>0.0004043225759023745</v>
      </c>
    </row>
    <row r="53" spans="2:21" ht="16.5" thickBo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160" t="s">
        <v>3</v>
      </c>
      <c r="T53" s="161">
        <f>SUM(T49:T52)</f>
        <v>27206</v>
      </c>
      <c r="U53" s="162"/>
    </row>
    <row r="54" spans="2:21" ht="1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63" t="s">
        <v>94</v>
      </c>
      <c r="T54" s="152">
        <f>Prayas!C61</f>
        <v>14093</v>
      </c>
      <c r="U54" s="164">
        <f>T54/T56</f>
        <v>0.5180107329265603</v>
      </c>
    </row>
    <row r="55" spans="2:21" ht="15.75" thickBot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165" t="s">
        <v>95</v>
      </c>
      <c r="T55" s="152">
        <f>Prayas!C62</f>
        <v>13113</v>
      </c>
      <c r="U55" s="166">
        <f>T55/T56</f>
        <v>0.4819892670734397</v>
      </c>
    </row>
    <row r="56" spans="19:21" ht="16.5" thickBot="1">
      <c r="S56" s="167" t="s">
        <v>3</v>
      </c>
      <c r="T56" s="161">
        <f>SUM(T54:T55)</f>
        <v>27206</v>
      </c>
      <c r="U56" s="168"/>
    </row>
    <row r="57" ht="13.5" thickBot="1"/>
    <row r="58" spans="19:21" ht="32.25" thickBot="1">
      <c r="S58" s="169" t="s">
        <v>90</v>
      </c>
      <c r="T58" s="170" t="s">
        <v>33</v>
      </c>
      <c r="U58" s="171"/>
    </row>
    <row r="59" spans="19:21" ht="15">
      <c r="S59" s="172" t="s">
        <v>32</v>
      </c>
      <c r="T59" s="149">
        <f>Prayas!C67</f>
        <v>320116175</v>
      </c>
      <c r="U59" s="173">
        <f>T59/T$63</f>
        <v>0.9388375541221594</v>
      </c>
    </row>
    <row r="60" spans="19:21" ht="15">
      <c r="S60" s="154" t="s">
        <v>91</v>
      </c>
      <c r="T60" s="155">
        <f>Prayas!C68</f>
        <v>20270097</v>
      </c>
      <c r="U60" s="156">
        <f>T60/T$63</f>
        <v>0.059448193423212434</v>
      </c>
    </row>
    <row r="61" spans="19:21" ht="15">
      <c r="S61" s="154" t="s">
        <v>105</v>
      </c>
      <c r="T61" s="155">
        <f>Prayas!C69</f>
        <v>159516</v>
      </c>
      <c r="U61" s="156">
        <f>T61/T$63</f>
        <v>0.0004678289414252509</v>
      </c>
    </row>
    <row r="62" spans="19:21" ht="15">
      <c r="S62" s="154" t="s">
        <v>148</v>
      </c>
      <c r="T62" s="155">
        <f>Prayas!C70</f>
        <v>424994</v>
      </c>
      <c r="U62" s="156">
        <f>T62/T$63</f>
        <v>0.0012464235132029582</v>
      </c>
    </row>
    <row r="63" spans="19:21" ht="16.5" thickBot="1">
      <c r="S63" s="174" t="s">
        <v>3</v>
      </c>
      <c r="T63" s="175">
        <f>SUM(T59:T62)</f>
        <v>340970782</v>
      </c>
      <c r="U63" s="176"/>
    </row>
    <row r="64" spans="19:21" ht="15.75" thickBot="1">
      <c r="S64" s="177" t="s">
        <v>94</v>
      </c>
      <c r="T64" s="149">
        <f>Prayas!C59</f>
        <v>165706870</v>
      </c>
      <c r="U64" s="178">
        <f>T64/T66</f>
        <v>0.48598554113061804</v>
      </c>
    </row>
    <row r="65" spans="19:21" ht="15">
      <c r="S65" s="179" t="s">
        <v>95</v>
      </c>
      <c r="T65" s="149">
        <f>Prayas!C60</f>
        <v>175263912</v>
      </c>
      <c r="U65" s="180">
        <f>T65/T66</f>
        <v>0.5140144588693819</v>
      </c>
    </row>
    <row r="66" spans="19:21" ht="16.5" thickBot="1">
      <c r="S66" s="174" t="s">
        <v>3</v>
      </c>
      <c r="T66" s="175">
        <f>SUM(T64:T65)</f>
        <v>340970782</v>
      </c>
      <c r="U66" s="176"/>
    </row>
    <row r="67" ht="13.5" thickBot="1"/>
    <row r="68" spans="19:21" ht="16.5" thickBot="1">
      <c r="S68" s="148" t="s">
        <v>121</v>
      </c>
      <c r="T68" s="148" t="s">
        <v>122</v>
      </c>
      <c r="U68" s="148" t="s">
        <v>123</v>
      </c>
    </row>
    <row r="69" spans="19:21" ht="15.75" thickBot="1">
      <c r="S69" s="149" t="s">
        <v>138</v>
      </c>
      <c r="T69" s="324">
        <f>'BranchWise TotalPortfolio'!D12</f>
        <v>523</v>
      </c>
      <c r="U69" s="324">
        <f>'BranchWise TotalPortfolio'!D13</f>
        <v>6822335</v>
      </c>
    </row>
    <row r="70" spans="19:21" ht="15.75" thickBot="1">
      <c r="S70" s="149" t="s">
        <v>134</v>
      </c>
      <c r="T70" s="324">
        <f>'BranchWise TotalPortfolio'!E12</f>
        <v>2314</v>
      </c>
      <c r="U70" s="324">
        <f>'BranchWise TotalPortfolio'!E13</f>
        <v>30244961</v>
      </c>
    </row>
    <row r="71" spans="19:21" ht="15.75" thickBot="1">
      <c r="S71" s="149" t="s">
        <v>98</v>
      </c>
      <c r="T71" s="324">
        <f>'BranchWise TotalPortfolio'!F12</f>
        <v>1171</v>
      </c>
      <c r="U71" s="324">
        <f>'BranchWise TotalPortfolio'!F13</f>
        <v>14103829</v>
      </c>
    </row>
    <row r="72" spans="19:21" ht="15.75" thickBot="1">
      <c r="S72" s="149" t="s">
        <v>103</v>
      </c>
      <c r="T72" s="324">
        <f>'BranchWise TotalPortfolio'!G12</f>
        <v>2614</v>
      </c>
      <c r="U72" s="324">
        <f>'BranchWise TotalPortfolio'!G13</f>
        <v>33555316</v>
      </c>
    </row>
    <row r="73" spans="19:21" ht="15.75" thickBot="1">
      <c r="S73" s="149" t="s">
        <v>135</v>
      </c>
      <c r="T73" s="324">
        <f>'BranchWise TotalPortfolio'!H12</f>
        <v>1426</v>
      </c>
      <c r="U73" s="324">
        <f>'BranchWise TotalPortfolio'!H13</f>
        <v>18938598</v>
      </c>
    </row>
    <row r="74" spans="19:21" ht="15.75" thickBot="1">
      <c r="S74" s="149" t="s">
        <v>96</v>
      </c>
      <c r="T74" s="324">
        <v>0</v>
      </c>
      <c r="U74" s="324">
        <v>0</v>
      </c>
    </row>
    <row r="75" spans="19:21" ht="15.75" thickBot="1">
      <c r="S75" s="149" t="s">
        <v>97</v>
      </c>
      <c r="T75" s="324">
        <f>'BranchWise TotalPortfolio'!I12</f>
        <v>93</v>
      </c>
      <c r="U75" s="324">
        <f>'BranchWise TotalPortfolio'!I13</f>
        <v>498094</v>
      </c>
    </row>
    <row r="76" spans="19:21" ht="15.75" thickBot="1">
      <c r="S76" s="149" t="s">
        <v>78</v>
      </c>
      <c r="T76" s="324">
        <f>'BranchWise TotalPortfolio'!J12</f>
        <v>1213</v>
      </c>
      <c r="U76" s="324">
        <f>'BranchWise TotalPortfolio'!J13</f>
        <v>15399376</v>
      </c>
    </row>
    <row r="77" spans="19:21" ht="15.75" thickBot="1">
      <c r="S77" s="149" t="s">
        <v>79</v>
      </c>
      <c r="T77" s="324">
        <f>'BranchWise TotalPortfolio'!K12</f>
        <v>1100</v>
      </c>
      <c r="U77" s="324">
        <f>'BranchWise TotalPortfolio'!K13</f>
        <v>11103027</v>
      </c>
    </row>
    <row r="78" spans="19:21" ht="15.75" thickBot="1">
      <c r="S78" s="149" t="s">
        <v>115</v>
      </c>
      <c r="T78" s="324">
        <f>'BranchWise TotalPortfolio'!L12</f>
        <v>1071</v>
      </c>
      <c r="U78" s="324">
        <f>'BranchWise TotalPortfolio'!L13</f>
        <v>15958185</v>
      </c>
    </row>
    <row r="79" spans="19:21" ht="15.75" thickBot="1">
      <c r="S79" s="149" t="s">
        <v>99</v>
      </c>
      <c r="T79" s="324">
        <f>'BranchWise TotalPortfolio'!M12</f>
        <v>818</v>
      </c>
      <c r="U79" s="324">
        <f>'BranchWise TotalPortfolio'!M13</f>
        <v>9137797</v>
      </c>
    </row>
    <row r="80" spans="19:21" ht="15.75" thickBot="1">
      <c r="S80" s="149" t="s">
        <v>124</v>
      </c>
      <c r="T80" s="324">
        <f>'BranchWise TotalPortfolio'!N12</f>
        <v>53</v>
      </c>
      <c r="U80" s="324">
        <f>'BranchWise TotalPortfolio'!N13</f>
        <v>205546</v>
      </c>
    </row>
    <row r="81" spans="19:21" ht="15.75" thickBot="1">
      <c r="S81" s="149" t="s">
        <v>114</v>
      </c>
      <c r="T81" s="324">
        <f>'BranchWise TotalPortfolio'!O12</f>
        <v>655</v>
      </c>
      <c r="U81" s="324">
        <f>'BranchWise TotalPortfolio'!O13</f>
        <v>8783599</v>
      </c>
    </row>
    <row r="82" spans="19:21" ht="15.75" thickBot="1">
      <c r="S82" s="149" t="s">
        <v>111</v>
      </c>
      <c r="T82" s="324">
        <f>'BranchWise TotalPortfolio'!P12</f>
        <v>1389</v>
      </c>
      <c r="U82" s="324">
        <f>'BranchWise TotalPortfolio'!P13</f>
        <v>20251924</v>
      </c>
    </row>
    <row r="83" spans="19:21" ht="15.75" thickBot="1">
      <c r="S83" s="149" t="s">
        <v>81</v>
      </c>
      <c r="T83" s="324">
        <f>'BranchWise TotalPortfolio'!Q12</f>
        <v>1455</v>
      </c>
      <c r="U83" s="324">
        <f>'BranchWise TotalPortfolio'!Q13</f>
        <v>20104238</v>
      </c>
    </row>
    <row r="84" spans="19:21" ht="15.75" thickBot="1">
      <c r="S84" s="149" t="s">
        <v>113</v>
      </c>
      <c r="T84" s="324">
        <f>'BranchWise TotalPortfolio'!R12</f>
        <v>2151</v>
      </c>
      <c r="U84" s="324">
        <f>'BranchWise TotalPortfolio'!R13</f>
        <v>33320366</v>
      </c>
    </row>
    <row r="85" spans="19:21" ht="15.75" thickBot="1">
      <c r="S85" s="149" t="s">
        <v>117</v>
      </c>
      <c r="T85" s="324">
        <f>'BranchWise TotalPortfolio'!S12</f>
        <v>1666</v>
      </c>
      <c r="U85" s="324">
        <f>'BranchWise TotalPortfolio'!S13</f>
        <v>18702539</v>
      </c>
    </row>
    <row r="86" spans="19:21" ht="15.75" thickBot="1">
      <c r="S86" s="149" t="s">
        <v>110</v>
      </c>
      <c r="T86" s="324">
        <f>'BranchWise TotalPortfolio'!T12</f>
        <v>1134</v>
      </c>
      <c r="U86" s="324">
        <f>'BranchWise TotalPortfolio'!T13</f>
        <v>10880825</v>
      </c>
    </row>
    <row r="87" spans="19:21" ht="15.75" thickBot="1">
      <c r="S87" s="149" t="s">
        <v>116</v>
      </c>
      <c r="T87" s="324">
        <f>'BranchWise TotalPortfolio'!U12</f>
        <v>527</v>
      </c>
      <c r="U87" s="324">
        <f>'BranchWise TotalPortfolio'!U13</f>
        <v>5979471</v>
      </c>
    </row>
    <row r="88" spans="19:21" ht="15.75" thickBot="1">
      <c r="S88" s="149" t="s">
        <v>101</v>
      </c>
      <c r="T88" s="324">
        <f>'BranchWise TotalPortfolio'!V12</f>
        <v>1140</v>
      </c>
      <c r="U88" s="324">
        <f>'BranchWise TotalPortfolio'!V13</f>
        <v>14133491</v>
      </c>
    </row>
    <row r="89" spans="19:21" ht="15.75" thickBot="1">
      <c r="S89" s="149" t="s">
        <v>87</v>
      </c>
      <c r="T89" s="324">
        <f>'BranchWise TotalPortfolio'!W12</f>
        <v>1890</v>
      </c>
      <c r="U89" s="324">
        <f>'BranchWise TotalPortfolio'!W13</f>
        <v>19815403</v>
      </c>
    </row>
    <row r="90" spans="19:21" ht="15.75" thickBot="1">
      <c r="S90" s="149" t="s">
        <v>133</v>
      </c>
      <c r="T90" s="324">
        <f>'BranchWise TotalPortfolio'!X12</f>
        <v>1943</v>
      </c>
      <c r="U90" s="324">
        <f>'BranchWise TotalPortfolio'!X13</f>
        <v>18068157</v>
      </c>
    </row>
    <row r="91" spans="19:21" ht="15">
      <c r="S91" s="149" t="s">
        <v>155</v>
      </c>
      <c r="T91" s="324">
        <f>'BranchWise TotalPortfolio'!Y12</f>
        <v>860</v>
      </c>
      <c r="U91" s="324">
        <f>'BranchWise TotalPortfolio'!Y13</f>
        <v>14963705</v>
      </c>
    </row>
    <row r="94" spans="3:33" ht="15">
      <c r="C94" s="128"/>
      <c r="R94" s="147" t="s">
        <v>34</v>
      </c>
      <c r="S94" s="146">
        <v>42841</v>
      </c>
      <c r="T94" s="146">
        <v>42871</v>
      </c>
      <c r="U94" s="146">
        <v>42902</v>
      </c>
      <c r="V94" s="146">
        <v>42932</v>
      </c>
      <c r="W94" s="146">
        <v>42963</v>
      </c>
      <c r="X94" s="146">
        <v>42979</v>
      </c>
      <c r="Y94" s="146">
        <v>43009</v>
      </c>
      <c r="Z94" s="146">
        <v>43041</v>
      </c>
      <c r="AA94" s="146">
        <v>43072</v>
      </c>
      <c r="AB94" s="146">
        <v>43101</v>
      </c>
      <c r="AC94" s="146">
        <v>43132</v>
      </c>
      <c r="AD94" s="146">
        <v>43160</v>
      </c>
      <c r="AE94" s="146">
        <v>43191</v>
      </c>
      <c r="AF94" s="146">
        <v>43221</v>
      </c>
      <c r="AG94" s="146">
        <v>43252</v>
      </c>
    </row>
    <row r="95" spans="3:33" ht="15">
      <c r="C95" s="128"/>
      <c r="R95" s="142" t="s">
        <v>138</v>
      </c>
      <c r="S95" s="142">
        <v>780</v>
      </c>
      <c r="T95" s="142">
        <v>752</v>
      </c>
      <c r="U95" s="142">
        <v>681</v>
      </c>
      <c r="V95" s="142">
        <v>603</v>
      </c>
      <c r="W95" s="142">
        <v>568</v>
      </c>
      <c r="X95" s="142">
        <v>495</v>
      </c>
      <c r="Y95" s="142">
        <v>448</v>
      </c>
      <c r="Z95" s="142">
        <v>473</v>
      </c>
      <c r="AA95" s="142">
        <v>480</v>
      </c>
      <c r="AB95" s="142">
        <v>482</v>
      </c>
      <c r="AC95" s="142">
        <v>518</v>
      </c>
      <c r="AD95" s="142">
        <v>478</v>
      </c>
      <c r="AE95" s="142">
        <v>491</v>
      </c>
      <c r="AF95" s="142">
        <v>502</v>
      </c>
      <c r="AG95" s="142">
        <v>523</v>
      </c>
    </row>
    <row r="96" spans="3:33" ht="15">
      <c r="C96" s="128"/>
      <c r="R96" s="142" t="s">
        <v>134</v>
      </c>
      <c r="S96" s="142">
        <v>1856</v>
      </c>
      <c r="T96" s="142">
        <v>1802</v>
      </c>
      <c r="U96" s="142">
        <v>1855</v>
      </c>
      <c r="V96" s="142">
        <v>1974</v>
      </c>
      <c r="W96" s="142">
        <v>1979</v>
      </c>
      <c r="X96" s="142">
        <v>2003</v>
      </c>
      <c r="Y96" s="142">
        <v>1991</v>
      </c>
      <c r="Z96" s="142">
        <v>2051</v>
      </c>
      <c r="AA96" s="142">
        <v>2097</v>
      </c>
      <c r="AB96" s="142">
        <v>2155</v>
      </c>
      <c r="AC96" s="142">
        <v>2190</v>
      </c>
      <c r="AD96" s="142">
        <v>2252</v>
      </c>
      <c r="AE96" s="142">
        <v>2229</v>
      </c>
      <c r="AF96" s="142">
        <v>2321</v>
      </c>
      <c r="AG96" s="142">
        <v>2314</v>
      </c>
    </row>
    <row r="97" spans="18:33" ht="15">
      <c r="R97" s="142" t="s">
        <v>98</v>
      </c>
      <c r="S97" s="142">
        <v>1196</v>
      </c>
      <c r="T97" s="142">
        <v>1167</v>
      </c>
      <c r="U97" s="142">
        <v>1199</v>
      </c>
      <c r="V97" s="142">
        <v>1133</v>
      </c>
      <c r="W97" s="142">
        <v>1207</v>
      </c>
      <c r="X97" s="142">
        <v>1211</v>
      </c>
      <c r="Y97" s="142">
        <v>1203</v>
      </c>
      <c r="Z97" s="142">
        <v>1226</v>
      </c>
      <c r="AA97" s="142">
        <v>1249</v>
      </c>
      <c r="AB97" s="142">
        <v>1244</v>
      </c>
      <c r="AC97" s="142">
        <v>1234</v>
      </c>
      <c r="AD97" s="142">
        <v>1242</v>
      </c>
      <c r="AE97" s="142">
        <v>1215</v>
      </c>
      <c r="AF97" s="142">
        <v>1189</v>
      </c>
      <c r="AG97" s="142">
        <v>1171</v>
      </c>
    </row>
    <row r="98" spans="18:33" ht="15">
      <c r="R98" s="142" t="s">
        <v>103</v>
      </c>
      <c r="S98" s="142">
        <v>1613</v>
      </c>
      <c r="T98" s="142">
        <v>1686</v>
      </c>
      <c r="U98" s="142">
        <v>1732</v>
      </c>
      <c r="V98" s="142">
        <v>1791</v>
      </c>
      <c r="W98" s="142">
        <v>1906</v>
      </c>
      <c r="X98" s="142">
        <v>1949</v>
      </c>
      <c r="Y98" s="142">
        <v>1908</v>
      </c>
      <c r="Z98" s="142">
        <v>2017</v>
      </c>
      <c r="AA98" s="142">
        <v>2037</v>
      </c>
      <c r="AB98" s="142">
        <v>2079</v>
      </c>
      <c r="AC98" s="142">
        <v>2044</v>
      </c>
      <c r="AD98" s="142">
        <v>2185</v>
      </c>
      <c r="AE98" s="142">
        <v>2229</v>
      </c>
      <c r="AF98" s="142">
        <v>2495</v>
      </c>
      <c r="AG98" s="142">
        <v>2614</v>
      </c>
    </row>
    <row r="99" spans="18:33" ht="15">
      <c r="R99" s="142" t="s">
        <v>135</v>
      </c>
      <c r="S99" s="142">
        <v>1191</v>
      </c>
      <c r="T99" s="142">
        <v>1159</v>
      </c>
      <c r="U99" s="142">
        <v>1209</v>
      </c>
      <c r="V99" s="142">
        <v>1251</v>
      </c>
      <c r="W99" s="142">
        <v>1256</v>
      </c>
      <c r="X99" s="142">
        <v>1282</v>
      </c>
      <c r="Y99" s="142">
        <v>1260</v>
      </c>
      <c r="Z99" s="142">
        <v>1291</v>
      </c>
      <c r="AA99" s="142">
        <v>1358</v>
      </c>
      <c r="AB99" s="142">
        <v>1361</v>
      </c>
      <c r="AC99" s="142">
        <v>1392</v>
      </c>
      <c r="AD99" s="142">
        <v>1409</v>
      </c>
      <c r="AE99" s="142">
        <v>1400</v>
      </c>
      <c r="AF99" s="142">
        <v>1451</v>
      </c>
      <c r="AG99" s="142">
        <v>1426</v>
      </c>
    </row>
    <row r="100" spans="18:33" ht="15">
      <c r="R100" s="142" t="s">
        <v>96</v>
      </c>
      <c r="S100" s="142">
        <v>19</v>
      </c>
      <c r="T100" s="142">
        <v>18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42">
        <v>0</v>
      </c>
      <c r="AA100" s="142">
        <v>0</v>
      </c>
      <c r="AB100" s="142">
        <v>0</v>
      </c>
      <c r="AC100" s="142">
        <v>0</v>
      </c>
      <c r="AD100" s="142">
        <v>0</v>
      </c>
      <c r="AE100" s="142">
        <v>0</v>
      </c>
      <c r="AF100" s="142">
        <v>0</v>
      </c>
      <c r="AG100" s="142">
        <v>0</v>
      </c>
    </row>
    <row r="101" spans="18:33" ht="15">
      <c r="R101" s="142" t="s">
        <v>97</v>
      </c>
      <c r="S101" s="142">
        <v>497</v>
      </c>
      <c r="T101" s="142">
        <v>491</v>
      </c>
      <c r="U101" s="142">
        <v>480</v>
      </c>
      <c r="V101" s="142">
        <v>433</v>
      </c>
      <c r="W101" s="142">
        <v>387</v>
      </c>
      <c r="X101" s="142">
        <v>302</v>
      </c>
      <c r="Y101" s="142">
        <v>261</v>
      </c>
      <c r="Z101" s="142">
        <v>218</v>
      </c>
      <c r="AA101" s="142">
        <v>204</v>
      </c>
      <c r="AB101" s="142">
        <v>187</v>
      </c>
      <c r="AC101" s="142">
        <v>184</v>
      </c>
      <c r="AD101" s="142">
        <v>99</v>
      </c>
      <c r="AE101" s="142">
        <v>97</v>
      </c>
      <c r="AF101" s="142">
        <v>95</v>
      </c>
      <c r="AG101" s="142">
        <v>93</v>
      </c>
    </row>
    <row r="102" spans="18:33" ht="15">
      <c r="R102" s="142" t="s">
        <v>78</v>
      </c>
      <c r="S102" s="142">
        <v>1197</v>
      </c>
      <c r="T102" s="142">
        <v>1167</v>
      </c>
      <c r="U102" s="142">
        <v>1199</v>
      </c>
      <c r="V102" s="142">
        <v>1138</v>
      </c>
      <c r="W102" s="142">
        <v>1143</v>
      </c>
      <c r="X102" s="142">
        <v>1118</v>
      </c>
      <c r="Y102" s="142">
        <v>1008</v>
      </c>
      <c r="Z102" s="142">
        <v>1054</v>
      </c>
      <c r="AA102" s="142">
        <v>1135</v>
      </c>
      <c r="AB102" s="142">
        <v>1173</v>
      </c>
      <c r="AC102" s="142">
        <v>1276</v>
      </c>
      <c r="AD102" s="142">
        <v>1211</v>
      </c>
      <c r="AE102" s="142">
        <v>1172</v>
      </c>
      <c r="AF102" s="142">
        <v>1199</v>
      </c>
      <c r="AG102" s="142">
        <v>1213</v>
      </c>
    </row>
    <row r="103" spans="18:33" ht="15">
      <c r="R103" s="142" t="s">
        <v>79</v>
      </c>
      <c r="S103" s="142">
        <v>711</v>
      </c>
      <c r="T103" s="142">
        <v>707</v>
      </c>
      <c r="U103" s="142">
        <v>691</v>
      </c>
      <c r="V103" s="142">
        <v>687</v>
      </c>
      <c r="W103" s="142">
        <v>704</v>
      </c>
      <c r="X103" s="142">
        <v>730</v>
      </c>
      <c r="Y103" s="142">
        <v>627</v>
      </c>
      <c r="Z103" s="142">
        <v>795</v>
      </c>
      <c r="AA103" s="142">
        <v>880</v>
      </c>
      <c r="AB103" s="142">
        <v>951</v>
      </c>
      <c r="AC103" s="142">
        <v>983</v>
      </c>
      <c r="AD103" s="142">
        <v>1040</v>
      </c>
      <c r="AE103" s="142">
        <v>1049</v>
      </c>
      <c r="AF103" s="142">
        <v>1068</v>
      </c>
      <c r="AG103" s="142">
        <v>1100</v>
      </c>
    </row>
    <row r="104" spans="18:33" ht="15">
      <c r="R104" s="142" t="s">
        <v>115</v>
      </c>
      <c r="S104" s="142">
        <v>1600</v>
      </c>
      <c r="T104" s="142">
        <v>1555</v>
      </c>
      <c r="U104" s="142">
        <v>1501</v>
      </c>
      <c r="V104" s="142">
        <v>1457</v>
      </c>
      <c r="W104" s="142">
        <v>1353</v>
      </c>
      <c r="X104" s="142">
        <v>1256</v>
      </c>
      <c r="Y104" s="142">
        <v>1251</v>
      </c>
      <c r="Z104" s="142">
        <v>1253</v>
      </c>
      <c r="AA104" s="142">
        <v>1278</v>
      </c>
      <c r="AB104" s="142">
        <v>1191</v>
      </c>
      <c r="AC104" s="142">
        <v>1130</v>
      </c>
      <c r="AD104" s="142">
        <v>1113</v>
      </c>
      <c r="AE104" s="142">
        <v>1032</v>
      </c>
      <c r="AF104" s="142">
        <v>1026</v>
      </c>
      <c r="AG104" s="142">
        <v>1071</v>
      </c>
    </row>
    <row r="105" spans="18:33" ht="15">
      <c r="R105" s="142" t="s">
        <v>99</v>
      </c>
      <c r="S105" s="142">
        <v>1442</v>
      </c>
      <c r="T105" s="142">
        <v>1465</v>
      </c>
      <c r="U105" s="142">
        <v>1438</v>
      </c>
      <c r="V105" s="142">
        <v>1268</v>
      </c>
      <c r="W105" s="142">
        <v>1087</v>
      </c>
      <c r="X105" s="142">
        <v>1147</v>
      </c>
      <c r="Y105" s="142">
        <v>1125</v>
      </c>
      <c r="Z105" s="142">
        <v>1085</v>
      </c>
      <c r="AA105" s="142">
        <v>1080</v>
      </c>
      <c r="AB105" s="142">
        <v>1014</v>
      </c>
      <c r="AC105" s="142">
        <v>1017</v>
      </c>
      <c r="AD105" s="142">
        <v>989</v>
      </c>
      <c r="AE105" s="142">
        <v>901</v>
      </c>
      <c r="AF105" s="142">
        <v>859</v>
      </c>
      <c r="AG105" s="142">
        <v>818</v>
      </c>
    </row>
    <row r="106" spans="18:33" ht="15">
      <c r="R106" s="142" t="s">
        <v>124</v>
      </c>
      <c r="S106" s="142">
        <v>441</v>
      </c>
      <c r="T106" s="142">
        <v>493</v>
      </c>
      <c r="U106" s="142">
        <v>490</v>
      </c>
      <c r="V106" s="142">
        <v>483</v>
      </c>
      <c r="W106" s="142">
        <v>468</v>
      </c>
      <c r="X106" s="142">
        <v>433</v>
      </c>
      <c r="Y106" s="142">
        <v>364</v>
      </c>
      <c r="Z106" s="142">
        <v>281</v>
      </c>
      <c r="AA106" s="142">
        <v>224</v>
      </c>
      <c r="AB106" s="142">
        <v>204</v>
      </c>
      <c r="AC106" s="142">
        <v>151</v>
      </c>
      <c r="AD106" s="142">
        <v>115</v>
      </c>
      <c r="AE106" s="142">
        <v>90</v>
      </c>
      <c r="AF106" s="142">
        <v>88</v>
      </c>
      <c r="AG106" s="142">
        <v>53</v>
      </c>
    </row>
    <row r="107" spans="18:33" ht="15">
      <c r="R107" s="142" t="s">
        <v>114</v>
      </c>
      <c r="S107" s="142">
        <v>660</v>
      </c>
      <c r="T107" s="142">
        <v>652</v>
      </c>
      <c r="U107" s="142">
        <v>617</v>
      </c>
      <c r="V107" s="142">
        <v>627</v>
      </c>
      <c r="W107" s="142">
        <v>648</v>
      </c>
      <c r="X107" s="142">
        <v>651</v>
      </c>
      <c r="Y107" s="142">
        <v>653</v>
      </c>
      <c r="Z107" s="142">
        <v>672</v>
      </c>
      <c r="AA107" s="142">
        <v>675</v>
      </c>
      <c r="AB107" s="142">
        <v>682</v>
      </c>
      <c r="AC107" s="142">
        <v>649</v>
      </c>
      <c r="AD107" s="142">
        <v>681</v>
      </c>
      <c r="AE107" s="142">
        <v>660</v>
      </c>
      <c r="AF107" s="142">
        <v>675</v>
      </c>
      <c r="AG107" s="142">
        <v>655</v>
      </c>
    </row>
    <row r="108" spans="18:33" ht="15">
      <c r="R108" s="142" t="s">
        <v>111</v>
      </c>
      <c r="S108" s="142">
        <v>1274</v>
      </c>
      <c r="T108" s="142">
        <v>1206</v>
      </c>
      <c r="U108" s="142">
        <v>1239</v>
      </c>
      <c r="V108" s="142">
        <v>1273</v>
      </c>
      <c r="W108" s="142">
        <v>1247</v>
      </c>
      <c r="X108" s="142">
        <v>1289</v>
      </c>
      <c r="Y108" s="142">
        <v>1286</v>
      </c>
      <c r="Z108" s="142">
        <v>1249</v>
      </c>
      <c r="AA108" s="142">
        <v>1289</v>
      </c>
      <c r="AB108" s="142">
        <v>1314</v>
      </c>
      <c r="AC108" s="142">
        <v>1313</v>
      </c>
      <c r="AD108" s="142">
        <v>1387</v>
      </c>
      <c r="AE108" s="142">
        <v>1351</v>
      </c>
      <c r="AF108" s="142">
        <v>1405</v>
      </c>
      <c r="AG108" s="142">
        <v>1389</v>
      </c>
    </row>
    <row r="109" spans="18:33" ht="15">
      <c r="R109" s="142" t="s">
        <v>81</v>
      </c>
      <c r="S109" s="142">
        <v>1133</v>
      </c>
      <c r="T109" s="142">
        <v>1139</v>
      </c>
      <c r="U109" s="142">
        <v>1141</v>
      </c>
      <c r="V109" s="142">
        <v>1099</v>
      </c>
      <c r="W109" s="142">
        <v>1138</v>
      </c>
      <c r="X109" s="142">
        <v>1158</v>
      </c>
      <c r="Y109" s="142">
        <v>1170</v>
      </c>
      <c r="Z109" s="142">
        <v>1266</v>
      </c>
      <c r="AA109" s="142">
        <v>1323</v>
      </c>
      <c r="AB109" s="142">
        <v>1381</v>
      </c>
      <c r="AC109" s="142">
        <v>1445</v>
      </c>
      <c r="AD109" s="142">
        <v>1449</v>
      </c>
      <c r="AE109" s="142">
        <v>1411</v>
      </c>
      <c r="AF109" s="142">
        <v>1425</v>
      </c>
      <c r="AG109" s="142">
        <v>1455</v>
      </c>
    </row>
    <row r="110" spans="18:33" ht="15">
      <c r="R110" s="142" t="s">
        <v>113</v>
      </c>
      <c r="S110" s="142">
        <v>1833</v>
      </c>
      <c r="T110" s="142">
        <v>1794</v>
      </c>
      <c r="U110" s="142">
        <v>1769</v>
      </c>
      <c r="V110" s="142">
        <v>1734</v>
      </c>
      <c r="W110" s="142">
        <v>1697</v>
      </c>
      <c r="X110" s="142">
        <v>1748</v>
      </c>
      <c r="Y110" s="142">
        <v>1708</v>
      </c>
      <c r="Z110" s="142">
        <v>1718</v>
      </c>
      <c r="AA110" s="142">
        <v>1781</v>
      </c>
      <c r="AB110" s="142">
        <v>1893</v>
      </c>
      <c r="AC110" s="142">
        <v>2012</v>
      </c>
      <c r="AD110" s="142">
        <v>2125</v>
      </c>
      <c r="AE110" s="142">
        <v>2042</v>
      </c>
      <c r="AF110" s="142">
        <v>2115</v>
      </c>
      <c r="AG110" s="142">
        <v>2151</v>
      </c>
    </row>
    <row r="111" spans="18:33" ht="15">
      <c r="R111" s="142" t="s">
        <v>117</v>
      </c>
      <c r="S111" s="142">
        <v>1442</v>
      </c>
      <c r="T111" s="142">
        <v>1404</v>
      </c>
      <c r="U111" s="142">
        <v>1380</v>
      </c>
      <c r="V111" s="142">
        <v>1437</v>
      </c>
      <c r="W111" s="142">
        <v>1455</v>
      </c>
      <c r="X111" s="142">
        <v>1396</v>
      </c>
      <c r="Y111" s="142">
        <v>1416</v>
      </c>
      <c r="Z111" s="142">
        <v>1485</v>
      </c>
      <c r="AA111" s="142">
        <v>1558</v>
      </c>
      <c r="AB111" s="142">
        <v>1615</v>
      </c>
      <c r="AC111" s="142">
        <v>1586</v>
      </c>
      <c r="AD111" s="142">
        <v>1668</v>
      </c>
      <c r="AE111" s="142">
        <v>1645</v>
      </c>
      <c r="AF111" s="142">
        <v>1690</v>
      </c>
      <c r="AG111" s="142">
        <v>1666</v>
      </c>
    </row>
    <row r="112" spans="18:33" ht="15">
      <c r="R112" s="142" t="s">
        <v>110</v>
      </c>
      <c r="S112" s="142">
        <v>1050</v>
      </c>
      <c r="T112" s="142">
        <v>1056</v>
      </c>
      <c r="U112" s="142">
        <v>1075</v>
      </c>
      <c r="V112" s="142">
        <v>1092</v>
      </c>
      <c r="W112" s="142">
        <v>1058</v>
      </c>
      <c r="X112" s="142">
        <v>1032</v>
      </c>
      <c r="Y112" s="142">
        <v>1048</v>
      </c>
      <c r="Z112" s="142">
        <v>1086</v>
      </c>
      <c r="AA112" s="142">
        <v>1116</v>
      </c>
      <c r="AB112" s="142">
        <v>1156</v>
      </c>
      <c r="AC112" s="142">
        <v>1160</v>
      </c>
      <c r="AD112" s="142">
        <v>1180</v>
      </c>
      <c r="AE112" s="142">
        <v>1150</v>
      </c>
      <c r="AF112" s="142">
        <v>1163</v>
      </c>
      <c r="AG112" s="142">
        <v>1134</v>
      </c>
    </row>
    <row r="113" spans="18:33" ht="15">
      <c r="R113" s="142" t="s">
        <v>116</v>
      </c>
      <c r="S113" s="142">
        <v>862</v>
      </c>
      <c r="T113" s="142">
        <v>855</v>
      </c>
      <c r="U113" s="142">
        <v>808</v>
      </c>
      <c r="V113" s="142">
        <v>770</v>
      </c>
      <c r="W113" s="142">
        <v>705</v>
      </c>
      <c r="X113" s="142">
        <v>717</v>
      </c>
      <c r="Y113" s="142">
        <v>705</v>
      </c>
      <c r="Z113" s="142">
        <v>712</v>
      </c>
      <c r="AA113" s="142">
        <v>662</v>
      </c>
      <c r="AB113" s="142">
        <v>623</v>
      </c>
      <c r="AC113" s="142">
        <v>587</v>
      </c>
      <c r="AD113" s="142">
        <v>537</v>
      </c>
      <c r="AE113" s="142">
        <v>546</v>
      </c>
      <c r="AF113" s="142">
        <v>528</v>
      </c>
      <c r="AG113" s="142">
        <v>527</v>
      </c>
    </row>
    <row r="114" spans="18:33" ht="15">
      <c r="R114" s="142" t="s">
        <v>101</v>
      </c>
      <c r="S114" s="142">
        <v>906</v>
      </c>
      <c r="T114" s="142">
        <v>916</v>
      </c>
      <c r="U114" s="142">
        <v>915</v>
      </c>
      <c r="V114" s="142">
        <v>932</v>
      </c>
      <c r="W114" s="142">
        <v>896</v>
      </c>
      <c r="X114" s="142">
        <v>905</v>
      </c>
      <c r="Y114" s="142">
        <v>879</v>
      </c>
      <c r="Z114" s="142">
        <v>918</v>
      </c>
      <c r="AA114" s="142">
        <v>951</v>
      </c>
      <c r="AB114" s="142">
        <v>981</v>
      </c>
      <c r="AC114" s="142">
        <v>949</v>
      </c>
      <c r="AD114" s="142">
        <v>980</v>
      </c>
      <c r="AE114" s="142">
        <v>1036</v>
      </c>
      <c r="AF114" s="142">
        <v>1079</v>
      </c>
      <c r="AG114" s="142">
        <v>1140</v>
      </c>
    </row>
    <row r="115" spans="18:33" ht="15">
      <c r="R115" s="142" t="s">
        <v>87</v>
      </c>
      <c r="S115" s="142">
        <v>1271</v>
      </c>
      <c r="T115" s="142">
        <v>1312</v>
      </c>
      <c r="U115" s="142">
        <v>1245</v>
      </c>
      <c r="V115" s="142">
        <v>1203</v>
      </c>
      <c r="W115" s="142">
        <v>1238</v>
      </c>
      <c r="X115" s="142">
        <v>1263</v>
      </c>
      <c r="Y115" s="142">
        <v>1378</v>
      </c>
      <c r="Z115" s="142">
        <v>1458</v>
      </c>
      <c r="AA115" s="142">
        <v>1505</v>
      </c>
      <c r="AB115" s="142">
        <v>1582</v>
      </c>
      <c r="AC115" s="142">
        <v>1680</v>
      </c>
      <c r="AD115" s="142">
        <v>1809</v>
      </c>
      <c r="AE115" s="142">
        <v>1817</v>
      </c>
      <c r="AF115" s="142">
        <v>1876</v>
      </c>
      <c r="AG115" s="142">
        <v>1890</v>
      </c>
    </row>
    <row r="116" spans="18:33" ht="15">
      <c r="R116" s="142" t="s">
        <v>133</v>
      </c>
      <c r="S116" s="142">
        <v>886</v>
      </c>
      <c r="T116" s="142">
        <v>944</v>
      </c>
      <c r="U116" s="142">
        <v>1117</v>
      </c>
      <c r="V116" s="142">
        <v>1356</v>
      </c>
      <c r="W116" s="142">
        <v>1526</v>
      </c>
      <c r="X116" s="142">
        <v>1458</v>
      </c>
      <c r="Y116" s="142">
        <v>1589</v>
      </c>
      <c r="Z116" s="142">
        <v>1642</v>
      </c>
      <c r="AA116" s="142">
        <v>1677</v>
      </c>
      <c r="AB116" s="142">
        <v>1702</v>
      </c>
      <c r="AC116" s="142">
        <v>1754</v>
      </c>
      <c r="AD116" s="142">
        <v>1827</v>
      </c>
      <c r="AE116" s="142">
        <v>1782</v>
      </c>
      <c r="AF116" s="142">
        <v>1949</v>
      </c>
      <c r="AG116" s="142">
        <v>1943</v>
      </c>
    </row>
    <row r="117" spans="18:33" ht="15">
      <c r="R117" s="142" t="s">
        <v>155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  <c r="Z117" s="142">
        <v>0</v>
      </c>
      <c r="AA117" s="142">
        <v>0</v>
      </c>
      <c r="AB117" s="142">
        <v>43</v>
      </c>
      <c r="AC117" s="142">
        <v>212</v>
      </c>
      <c r="AD117" s="142">
        <v>411</v>
      </c>
      <c r="AE117" s="142">
        <v>533</v>
      </c>
      <c r="AF117" s="142">
        <v>712</v>
      </c>
      <c r="AG117" s="142">
        <v>860</v>
      </c>
    </row>
    <row r="118" spans="18:33" ht="15.75">
      <c r="R118" s="182" t="s">
        <v>3</v>
      </c>
      <c r="S118" s="182">
        <f aca="true" t="shared" si="2" ref="S118:AA118">SUM(S95:S116)</f>
        <v>23860</v>
      </c>
      <c r="T118" s="182">
        <f t="shared" si="2"/>
        <v>23740</v>
      </c>
      <c r="U118" s="182">
        <f t="shared" si="2"/>
        <v>23781</v>
      </c>
      <c r="V118" s="182">
        <f t="shared" si="2"/>
        <v>23741</v>
      </c>
      <c r="W118" s="182">
        <f t="shared" si="2"/>
        <v>23666</v>
      </c>
      <c r="X118" s="182">
        <f t="shared" si="2"/>
        <v>23543</v>
      </c>
      <c r="Y118" s="182">
        <f t="shared" si="2"/>
        <v>23278</v>
      </c>
      <c r="Z118" s="182">
        <f t="shared" si="2"/>
        <v>23950</v>
      </c>
      <c r="AA118" s="182">
        <f t="shared" si="2"/>
        <v>24559</v>
      </c>
      <c r="AB118" s="182">
        <f aca="true" t="shared" si="3" ref="AB118:AG118">SUM(AB95:AB117)</f>
        <v>25013</v>
      </c>
      <c r="AC118" s="182">
        <f t="shared" si="3"/>
        <v>25466</v>
      </c>
      <c r="AD118" s="182">
        <f t="shared" si="3"/>
        <v>26187</v>
      </c>
      <c r="AE118" s="182">
        <f t="shared" si="3"/>
        <v>25878</v>
      </c>
      <c r="AF118" s="182">
        <f t="shared" si="3"/>
        <v>26910</v>
      </c>
      <c r="AG118" s="182">
        <f t="shared" si="3"/>
        <v>27206</v>
      </c>
    </row>
    <row r="119" spans="18:21" ht="14.25">
      <c r="R119" s="145"/>
      <c r="S119" s="145"/>
      <c r="T119" s="145"/>
      <c r="U119" s="145"/>
    </row>
    <row r="120" spans="18:33" ht="15">
      <c r="R120" s="147" t="s">
        <v>34</v>
      </c>
      <c r="S120" s="146">
        <v>42841</v>
      </c>
      <c r="T120" s="146">
        <v>42871</v>
      </c>
      <c r="U120" s="146">
        <v>42902</v>
      </c>
      <c r="V120" s="146">
        <v>42932</v>
      </c>
      <c r="W120" s="146">
        <v>42963</v>
      </c>
      <c r="X120" s="146">
        <v>42979</v>
      </c>
      <c r="Y120" s="146">
        <v>43009</v>
      </c>
      <c r="Z120" s="146">
        <v>43041</v>
      </c>
      <c r="AA120" s="146">
        <v>43072</v>
      </c>
      <c r="AB120" s="146">
        <v>43103</v>
      </c>
      <c r="AC120" s="146">
        <v>43134</v>
      </c>
      <c r="AD120" s="146">
        <v>43160</v>
      </c>
      <c r="AE120" s="146">
        <v>43191</v>
      </c>
      <c r="AF120" s="146">
        <v>43221</v>
      </c>
      <c r="AG120" s="146">
        <v>43252</v>
      </c>
    </row>
    <row r="121" spans="3:33" ht="15">
      <c r="C121" s="128"/>
      <c r="R121" s="142" t="s">
        <v>138</v>
      </c>
      <c r="S121" s="142">
        <v>6462761</v>
      </c>
      <c r="T121" s="142">
        <v>5416847</v>
      </c>
      <c r="U121" s="142">
        <v>5184994</v>
      </c>
      <c r="V121" s="142">
        <v>4654469</v>
      </c>
      <c r="W121" s="142">
        <v>4973436</v>
      </c>
      <c r="X121" s="142">
        <v>4880171</v>
      </c>
      <c r="Y121" s="142">
        <v>4780198</v>
      </c>
      <c r="Z121" s="142">
        <v>5364977</v>
      </c>
      <c r="AA121" s="142">
        <v>5683110</v>
      </c>
      <c r="AB121" s="142">
        <v>5709329</v>
      </c>
      <c r="AC121" s="142">
        <v>5938291</v>
      </c>
      <c r="AD121" s="142">
        <v>6200738</v>
      </c>
      <c r="AE121" s="142">
        <v>6503983</v>
      </c>
      <c r="AF121" s="142">
        <v>6620067</v>
      </c>
      <c r="AG121" s="142">
        <v>6822335</v>
      </c>
    </row>
    <row r="122" spans="18:33" ht="15">
      <c r="R122" s="142" t="s">
        <v>134</v>
      </c>
      <c r="S122" s="142">
        <v>20336487</v>
      </c>
      <c r="T122" s="142">
        <v>20514898</v>
      </c>
      <c r="U122" s="142">
        <v>21378461</v>
      </c>
      <c r="V122" s="142">
        <v>22671328</v>
      </c>
      <c r="W122" s="142">
        <v>23076613</v>
      </c>
      <c r="X122" s="142">
        <v>24393231</v>
      </c>
      <c r="Y122" s="142">
        <v>24784241</v>
      </c>
      <c r="Z122" s="142">
        <v>25076613</v>
      </c>
      <c r="AA122" s="142">
        <v>25516543</v>
      </c>
      <c r="AB122" s="142">
        <v>25825015</v>
      </c>
      <c r="AC122" s="142">
        <v>26380659</v>
      </c>
      <c r="AD122" s="142">
        <v>28025475</v>
      </c>
      <c r="AE122" s="142">
        <v>28296639</v>
      </c>
      <c r="AF122" s="142">
        <v>29613243</v>
      </c>
      <c r="AG122" s="142">
        <v>30244961</v>
      </c>
    </row>
    <row r="123" spans="18:33" ht="15">
      <c r="R123" s="142" t="s">
        <v>98</v>
      </c>
      <c r="S123" s="142">
        <v>11075291</v>
      </c>
      <c r="T123" s="142">
        <v>11051469</v>
      </c>
      <c r="U123" s="142">
        <v>11711761</v>
      </c>
      <c r="V123" s="142">
        <v>10996313</v>
      </c>
      <c r="W123" s="142">
        <v>11895312</v>
      </c>
      <c r="X123" s="142">
        <v>12070281</v>
      </c>
      <c r="Y123" s="142">
        <v>12211370</v>
      </c>
      <c r="Z123" s="142">
        <v>11697717</v>
      </c>
      <c r="AA123" s="142">
        <v>11726527</v>
      </c>
      <c r="AB123" s="142">
        <v>11525546</v>
      </c>
      <c r="AC123" s="142">
        <v>12513476</v>
      </c>
      <c r="AD123" s="142">
        <v>13264620</v>
      </c>
      <c r="AE123" s="142">
        <v>13585067</v>
      </c>
      <c r="AF123" s="142">
        <v>13521817</v>
      </c>
      <c r="AG123" s="142">
        <v>14103829</v>
      </c>
    </row>
    <row r="124" spans="18:33" ht="15">
      <c r="R124" s="142" t="s">
        <v>103</v>
      </c>
      <c r="S124" s="142">
        <v>13348384</v>
      </c>
      <c r="T124" s="142">
        <v>14107524</v>
      </c>
      <c r="U124" s="142">
        <v>14444294</v>
      </c>
      <c r="V124" s="142">
        <v>15341796</v>
      </c>
      <c r="W124" s="142">
        <v>16462050</v>
      </c>
      <c r="X124" s="142">
        <v>16642257</v>
      </c>
      <c r="Y124" s="142">
        <v>16988774</v>
      </c>
      <c r="Z124" s="142">
        <v>17284008</v>
      </c>
      <c r="AA124" s="142">
        <v>17938294</v>
      </c>
      <c r="AB124" s="142">
        <v>19329149</v>
      </c>
      <c r="AC124" s="142">
        <v>19986723</v>
      </c>
      <c r="AD124" s="142">
        <v>23775586</v>
      </c>
      <c r="AE124" s="142">
        <v>26034133</v>
      </c>
      <c r="AF124" s="142">
        <v>31316123</v>
      </c>
      <c r="AG124" s="142">
        <v>33555316</v>
      </c>
    </row>
    <row r="125" spans="18:33" ht="15">
      <c r="R125" s="142" t="s">
        <v>135</v>
      </c>
      <c r="S125" s="142">
        <v>13901592</v>
      </c>
      <c r="T125" s="142">
        <v>14191022</v>
      </c>
      <c r="U125" s="142">
        <v>14704242</v>
      </c>
      <c r="V125" s="142">
        <v>15726460</v>
      </c>
      <c r="W125" s="142">
        <v>15545750</v>
      </c>
      <c r="X125" s="142">
        <v>15427164</v>
      </c>
      <c r="Y125" s="142">
        <v>15433884</v>
      </c>
      <c r="Z125" s="142">
        <v>16209793</v>
      </c>
      <c r="AA125" s="142">
        <v>16238787</v>
      </c>
      <c r="AB125" s="142">
        <v>15835336</v>
      </c>
      <c r="AC125" s="142">
        <v>16071146</v>
      </c>
      <c r="AD125" s="142">
        <v>18460206</v>
      </c>
      <c r="AE125" s="142">
        <v>17509207</v>
      </c>
      <c r="AF125" s="142">
        <v>18628459</v>
      </c>
      <c r="AG125" s="142">
        <v>18938598</v>
      </c>
    </row>
    <row r="126" spans="18:33" ht="15">
      <c r="R126" s="142" t="s">
        <v>96</v>
      </c>
      <c r="S126" s="142">
        <v>41656</v>
      </c>
      <c r="T126" s="142">
        <v>39099</v>
      </c>
      <c r="U126" s="142">
        <v>0</v>
      </c>
      <c r="V126" s="142">
        <v>0</v>
      </c>
      <c r="W126" s="142">
        <v>0</v>
      </c>
      <c r="X126" s="142">
        <v>0</v>
      </c>
      <c r="Y126" s="142">
        <v>0</v>
      </c>
      <c r="Z126" s="142">
        <v>0</v>
      </c>
      <c r="AA126" s="142">
        <v>0</v>
      </c>
      <c r="AB126" s="142">
        <v>0</v>
      </c>
      <c r="AC126" s="142">
        <v>0</v>
      </c>
      <c r="AD126" s="142">
        <v>0</v>
      </c>
      <c r="AE126" s="142">
        <v>0</v>
      </c>
      <c r="AF126" s="142">
        <v>0</v>
      </c>
      <c r="AG126" s="142">
        <v>0</v>
      </c>
    </row>
    <row r="127" spans="18:33" ht="15">
      <c r="R127" s="142" t="s">
        <v>97</v>
      </c>
      <c r="S127" s="142">
        <v>4299146</v>
      </c>
      <c r="T127" s="142">
        <v>3729046</v>
      </c>
      <c r="U127" s="142">
        <v>3168736</v>
      </c>
      <c r="V127" s="142">
        <v>2645019</v>
      </c>
      <c r="W127" s="142">
        <v>2198643</v>
      </c>
      <c r="X127" s="142">
        <v>1799002</v>
      </c>
      <c r="Y127" s="142">
        <v>1608551</v>
      </c>
      <c r="Z127" s="142">
        <v>1504610</v>
      </c>
      <c r="AA127" s="142">
        <v>1462308</v>
      </c>
      <c r="AB127" s="142">
        <v>1433865</v>
      </c>
      <c r="AC127" s="142">
        <v>1417131</v>
      </c>
      <c r="AD127" s="142">
        <v>510620</v>
      </c>
      <c r="AE127" s="142">
        <v>503878</v>
      </c>
      <c r="AF127" s="142">
        <v>502192</v>
      </c>
      <c r="AG127" s="142">
        <v>498094</v>
      </c>
    </row>
    <row r="128" spans="18:33" ht="15">
      <c r="R128" s="142" t="s">
        <v>78</v>
      </c>
      <c r="S128" s="142">
        <v>13966976</v>
      </c>
      <c r="T128" s="142">
        <v>13275779</v>
      </c>
      <c r="U128" s="142">
        <v>13188720</v>
      </c>
      <c r="V128" s="142">
        <v>11982602</v>
      </c>
      <c r="W128" s="142">
        <v>12665329</v>
      </c>
      <c r="X128" s="142">
        <v>13108299</v>
      </c>
      <c r="Y128" s="142">
        <v>12166026</v>
      </c>
      <c r="Z128" s="142">
        <v>13053771</v>
      </c>
      <c r="AA128" s="142">
        <v>14155050</v>
      </c>
      <c r="AB128" s="142">
        <v>14367361</v>
      </c>
      <c r="AC128" s="142">
        <v>15342012</v>
      </c>
      <c r="AD128" s="142">
        <v>14340109</v>
      </c>
      <c r="AE128" s="142">
        <v>14832057</v>
      </c>
      <c r="AF128" s="142">
        <v>15393973</v>
      </c>
      <c r="AG128" s="142">
        <v>15399376</v>
      </c>
    </row>
    <row r="129" spans="18:33" ht="15">
      <c r="R129" s="142" t="s">
        <v>79</v>
      </c>
      <c r="S129" s="142">
        <v>7579701</v>
      </c>
      <c r="T129" s="142">
        <v>7243118</v>
      </c>
      <c r="U129" s="142">
        <v>6513737</v>
      </c>
      <c r="V129" s="142">
        <v>5776898</v>
      </c>
      <c r="W129" s="142">
        <v>6745066</v>
      </c>
      <c r="X129" s="142">
        <v>7443313</v>
      </c>
      <c r="Y129" s="142">
        <v>6775043</v>
      </c>
      <c r="Z129" s="142">
        <v>9197690</v>
      </c>
      <c r="AA129" s="142">
        <v>10786187</v>
      </c>
      <c r="AB129" s="142">
        <v>11723030</v>
      </c>
      <c r="AC129" s="142">
        <v>11599695</v>
      </c>
      <c r="AD129" s="142">
        <v>11736016</v>
      </c>
      <c r="AE129" s="142">
        <v>11600753</v>
      </c>
      <c r="AF129" s="142">
        <v>11243709</v>
      </c>
      <c r="AG129" s="142">
        <v>11103027</v>
      </c>
    </row>
    <row r="130" spans="18:33" ht="15">
      <c r="R130" s="142" t="s">
        <v>115</v>
      </c>
      <c r="S130" s="142">
        <v>19630236</v>
      </c>
      <c r="T130" s="142">
        <v>18289774</v>
      </c>
      <c r="U130" s="142">
        <v>17388154</v>
      </c>
      <c r="V130" s="142">
        <v>16272993</v>
      </c>
      <c r="W130" s="142">
        <v>14834431</v>
      </c>
      <c r="X130" s="142">
        <v>14094290</v>
      </c>
      <c r="Y130" s="142">
        <v>13655649</v>
      </c>
      <c r="Z130" s="142">
        <v>13676011</v>
      </c>
      <c r="AA130" s="142">
        <v>13533229</v>
      </c>
      <c r="AB130" s="142">
        <v>12619783</v>
      </c>
      <c r="AC130" s="142">
        <v>12387842</v>
      </c>
      <c r="AD130" s="142">
        <v>13045343</v>
      </c>
      <c r="AE130" s="142">
        <v>13553907</v>
      </c>
      <c r="AF130" s="142">
        <v>14787145</v>
      </c>
      <c r="AG130" s="142">
        <v>15958185</v>
      </c>
    </row>
    <row r="131" spans="18:33" ht="15">
      <c r="R131" s="142" t="s">
        <v>99</v>
      </c>
      <c r="S131" s="142">
        <v>14673955</v>
      </c>
      <c r="T131" s="142">
        <v>15346276</v>
      </c>
      <c r="U131" s="142">
        <v>14871086</v>
      </c>
      <c r="V131" s="142">
        <v>13496783</v>
      </c>
      <c r="W131" s="142">
        <v>13627653</v>
      </c>
      <c r="X131" s="142">
        <v>14514698</v>
      </c>
      <c r="Y131" s="142">
        <v>15365944</v>
      </c>
      <c r="Z131" s="142">
        <v>15040164</v>
      </c>
      <c r="AA131" s="142">
        <v>14933239</v>
      </c>
      <c r="AB131" s="142">
        <v>13538681</v>
      </c>
      <c r="AC131" s="142">
        <v>12948482</v>
      </c>
      <c r="AD131" s="142">
        <v>12034650</v>
      </c>
      <c r="AE131" s="142">
        <v>10386089</v>
      </c>
      <c r="AF131" s="142">
        <v>9324990</v>
      </c>
      <c r="AG131" s="142">
        <v>9137797</v>
      </c>
    </row>
    <row r="132" spans="18:33" ht="15">
      <c r="R132" s="142" t="s">
        <v>124</v>
      </c>
      <c r="S132" s="142">
        <v>5895543</v>
      </c>
      <c r="T132" s="142">
        <v>6206122</v>
      </c>
      <c r="U132" s="142">
        <v>5474626</v>
      </c>
      <c r="V132" s="142">
        <v>4652845</v>
      </c>
      <c r="W132" s="142">
        <v>3837437</v>
      </c>
      <c r="X132" s="142">
        <v>3045285</v>
      </c>
      <c r="Y132" s="142">
        <v>2358672</v>
      </c>
      <c r="Z132" s="142">
        <v>1770170</v>
      </c>
      <c r="AA132" s="142">
        <v>1341150</v>
      </c>
      <c r="AB132" s="142">
        <v>1011593</v>
      </c>
      <c r="AC132" s="142">
        <v>688212</v>
      </c>
      <c r="AD132" s="142">
        <v>465870</v>
      </c>
      <c r="AE132" s="142">
        <v>350996</v>
      </c>
      <c r="AF132" s="142">
        <v>285612</v>
      </c>
      <c r="AG132" s="142">
        <v>205546</v>
      </c>
    </row>
    <row r="133" spans="18:33" ht="15">
      <c r="R133" s="142" t="s">
        <v>114</v>
      </c>
      <c r="S133" s="142">
        <v>7794989</v>
      </c>
      <c r="T133" s="142">
        <v>8358959</v>
      </c>
      <c r="U133" s="142">
        <v>8027304</v>
      </c>
      <c r="V133" s="142">
        <v>8180557</v>
      </c>
      <c r="W133" s="142">
        <v>8565733</v>
      </c>
      <c r="X133" s="142">
        <v>8815198</v>
      </c>
      <c r="Y133" s="142">
        <v>8827586</v>
      </c>
      <c r="Z133" s="142">
        <v>8706249</v>
      </c>
      <c r="AA133" s="142">
        <v>8455778</v>
      </c>
      <c r="AB133" s="142">
        <v>8261972</v>
      </c>
      <c r="AC133" s="142">
        <v>7844166</v>
      </c>
      <c r="AD133" s="142">
        <v>8549003</v>
      </c>
      <c r="AE133" s="142">
        <v>8693256</v>
      </c>
      <c r="AF133" s="142">
        <v>9063528</v>
      </c>
      <c r="AG133" s="142">
        <v>8783599</v>
      </c>
    </row>
    <row r="134" spans="18:33" ht="15">
      <c r="R134" s="142" t="s">
        <v>111</v>
      </c>
      <c r="S134" s="142">
        <v>18278610</v>
      </c>
      <c r="T134" s="142">
        <v>16882247</v>
      </c>
      <c r="U134" s="142">
        <v>18278749</v>
      </c>
      <c r="V134" s="142">
        <v>18096547</v>
      </c>
      <c r="W134" s="142">
        <v>17992499</v>
      </c>
      <c r="X134" s="142">
        <v>17762873</v>
      </c>
      <c r="Y134" s="142">
        <v>17654093</v>
      </c>
      <c r="Z134" s="142">
        <v>16749473</v>
      </c>
      <c r="AA134" s="142">
        <v>16898263</v>
      </c>
      <c r="AB134" s="142">
        <v>16832726</v>
      </c>
      <c r="AC134" s="142">
        <v>17196515</v>
      </c>
      <c r="AD134" s="142">
        <v>19179307</v>
      </c>
      <c r="AE134" s="142">
        <v>19452403</v>
      </c>
      <c r="AF134" s="142">
        <v>20394911</v>
      </c>
      <c r="AG134" s="142">
        <v>20251924</v>
      </c>
    </row>
    <row r="135" spans="18:33" ht="15">
      <c r="R135" s="142" t="s">
        <v>81</v>
      </c>
      <c r="S135" s="142">
        <v>13826614</v>
      </c>
      <c r="T135" s="142">
        <v>15448419</v>
      </c>
      <c r="U135" s="142">
        <v>15363217</v>
      </c>
      <c r="V135" s="142">
        <v>15146703</v>
      </c>
      <c r="W135" s="142">
        <v>16853863</v>
      </c>
      <c r="X135" s="142">
        <v>16384414</v>
      </c>
      <c r="Y135" s="142">
        <v>17321874</v>
      </c>
      <c r="Z135" s="142">
        <v>18059856</v>
      </c>
      <c r="AA135" s="142">
        <v>18501739</v>
      </c>
      <c r="AB135" s="142">
        <v>19038270</v>
      </c>
      <c r="AC135" s="142">
        <v>18917546</v>
      </c>
      <c r="AD135" s="142">
        <v>19064423</v>
      </c>
      <c r="AE135" s="142">
        <v>18628285</v>
      </c>
      <c r="AF135" s="142">
        <v>19226732</v>
      </c>
      <c r="AG135" s="142">
        <v>20104238</v>
      </c>
    </row>
    <row r="136" spans="18:33" ht="15">
      <c r="R136" s="142" t="s">
        <v>113</v>
      </c>
      <c r="S136" s="142">
        <v>26855750</v>
      </c>
      <c r="T136" s="142">
        <v>25880403</v>
      </c>
      <c r="U136" s="142">
        <v>24969426</v>
      </c>
      <c r="V136" s="142">
        <v>25444264</v>
      </c>
      <c r="W136" s="142">
        <v>25682247</v>
      </c>
      <c r="X136" s="142">
        <v>26336508</v>
      </c>
      <c r="Y136" s="142">
        <v>25524536</v>
      </c>
      <c r="Z136" s="142">
        <v>24750557</v>
      </c>
      <c r="AA136" s="142">
        <v>25374738</v>
      </c>
      <c r="AB136" s="142">
        <v>27929668</v>
      </c>
      <c r="AC136" s="142">
        <v>30276302</v>
      </c>
      <c r="AD136" s="142">
        <v>32403254</v>
      </c>
      <c r="AE136" s="142">
        <v>32343340</v>
      </c>
      <c r="AF136" s="142">
        <v>32880395</v>
      </c>
      <c r="AG136" s="142">
        <v>33320366</v>
      </c>
    </row>
    <row r="137" spans="18:33" ht="15">
      <c r="R137" s="142" t="s">
        <v>117</v>
      </c>
      <c r="S137" s="142">
        <v>12245733</v>
      </c>
      <c r="T137" s="142">
        <v>11525309</v>
      </c>
      <c r="U137" s="142">
        <v>11909277</v>
      </c>
      <c r="V137" s="142">
        <v>13049363</v>
      </c>
      <c r="W137" s="142">
        <v>13301632</v>
      </c>
      <c r="X137" s="142">
        <v>14536010</v>
      </c>
      <c r="Y137" s="142">
        <v>15001184</v>
      </c>
      <c r="Z137" s="142">
        <v>14721570</v>
      </c>
      <c r="AA137" s="142">
        <v>15452157</v>
      </c>
      <c r="AB137" s="142">
        <v>16494441</v>
      </c>
      <c r="AC137" s="142">
        <v>17336530</v>
      </c>
      <c r="AD137" s="142">
        <v>19898456</v>
      </c>
      <c r="AE137" s="142">
        <v>19784525</v>
      </c>
      <c r="AF137" s="142">
        <v>18966596</v>
      </c>
      <c r="AG137" s="142">
        <v>18702539</v>
      </c>
    </row>
    <row r="138" spans="18:33" ht="15">
      <c r="R138" s="142" t="s">
        <v>110</v>
      </c>
      <c r="S138" s="142">
        <v>7956312</v>
      </c>
      <c r="T138" s="142">
        <v>8238871</v>
      </c>
      <c r="U138" s="142">
        <v>8787988</v>
      </c>
      <c r="V138" s="142">
        <v>8760256</v>
      </c>
      <c r="W138" s="142">
        <v>9028477</v>
      </c>
      <c r="X138" s="142">
        <v>9918734</v>
      </c>
      <c r="Y138" s="142">
        <v>10222824</v>
      </c>
      <c r="Z138" s="142">
        <v>9836116</v>
      </c>
      <c r="AA138" s="142">
        <v>9888232</v>
      </c>
      <c r="AB138" s="142">
        <v>10474502</v>
      </c>
      <c r="AC138" s="142">
        <v>11158237</v>
      </c>
      <c r="AD138" s="142">
        <v>11403072</v>
      </c>
      <c r="AE138" s="142">
        <v>10853776</v>
      </c>
      <c r="AF138" s="142">
        <v>10915076</v>
      </c>
      <c r="AG138" s="142">
        <v>10880825</v>
      </c>
    </row>
    <row r="139" spans="18:33" ht="15">
      <c r="R139" s="142" t="s">
        <v>116</v>
      </c>
      <c r="S139" s="142">
        <v>5996222</v>
      </c>
      <c r="T139" s="142">
        <v>5882534</v>
      </c>
      <c r="U139" s="142">
        <v>5916898</v>
      </c>
      <c r="V139" s="142">
        <v>5734277</v>
      </c>
      <c r="W139" s="142">
        <v>5088092</v>
      </c>
      <c r="X139" s="142">
        <v>5962477</v>
      </c>
      <c r="Y139" s="142">
        <v>6732204</v>
      </c>
      <c r="Z139" s="142">
        <v>6381233</v>
      </c>
      <c r="AA139" s="142">
        <v>5769410</v>
      </c>
      <c r="AB139" s="142">
        <v>5760130</v>
      </c>
      <c r="AC139" s="142">
        <v>5832269</v>
      </c>
      <c r="AD139" s="142">
        <v>6133283</v>
      </c>
      <c r="AE139" s="142">
        <v>6086585</v>
      </c>
      <c r="AF139" s="142">
        <v>5789041</v>
      </c>
      <c r="AG139" s="142">
        <v>5979471</v>
      </c>
    </row>
    <row r="140" spans="18:33" ht="15">
      <c r="R140" s="142" t="s">
        <v>101</v>
      </c>
      <c r="S140" s="142">
        <v>7610738</v>
      </c>
      <c r="T140" s="142">
        <v>7830526</v>
      </c>
      <c r="U140" s="142">
        <v>7482265</v>
      </c>
      <c r="V140" s="142">
        <v>8690426</v>
      </c>
      <c r="W140" s="142">
        <v>8578095</v>
      </c>
      <c r="X140" s="142">
        <v>9658907</v>
      </c>
      <c r="Y140" s="142">
        <v>9827825</v>
      </c>
      <c r="Z140" s="142">
        <v>10065102</v>
      </c>
      <c r="AA140" s="142">
        <v>10856861</v>
      </c>
      <c r="AB140" s="142">
        <v>10893915</v>
      </c>
      <c r="AC140" s="142">
        <v>10320828</v>
      </c>
      <c r="AD140" s="142">
        <v>11442949</v>
      </c>
      <c r="AE140" s="142">
        <v>12022031</v>
      </c>
      <c r="AF140" s="142">
        <v>12477272</v>
      </c>
      <c r="AG140" s="142">
        <v>14133491</v>
      </c>
    </row>
    <row r="141" spans="18:33" ht="15">
      <c r="R141" s="142" t="s">
        <v>87</v>
      </c>
      <c r="S141" s="142">
        <v>9111555</v>
      </c>
      <c r="T141" s="142">
        <v>9590928</v>
      </c>
      <c r="U141" s="142">
        <v>10815588</v>
      </c>
      <c r="V141" s="142">
        <v>10993660</v>
      </c>
      <c r="W141" s="142">
        <v>12588387</v>
      </c>
      <c r="X141" s="142">
        <v>13513273</v>
      </c>
      <c r="Y141" s="142">
        <v>15259467</v>
      </c>
      <c r="Z141" s="142">
        <v>17343275</v>
      </c>
      <c r="AA141" s="142">
        <v>19191677</v>
      </c>
      <c r="AB141" s="142">
        <v>19451950</v>
      </c>
      <c r="AC141" s="142">
        <v>19971529</v>
      </c>
      <c r="AD141" s="142">
        <v>20575365</v>
      </c>
      <c r="AE141" s="142">
        <v>18921216</v>
      </c>
      <c r="AF141" s="142">
        <v>19497479</v>
      </c>
      <c r="AG141" s="142">
        <v>19815403</v>
      </c>
    </row>
    <row r="142" spans="18:33" ht="15">
      <c r="R142" s="142" t="s">
        <v>133</v>
      </c>
      <c r="S142" s="142">
        <v>7342626</v>
      </c>
      <c r="T142" s="142">
        <v>7169007</v>
      </c>
      <c r="U142" s="142">
        <v>8200385</v>
      </c>
      <c r="V142" s="142">
        <v>9885833</v>
      </c>
      <c r="W142" s="142">
        <v>10520395</v>
      </c>
      <c r="X142" s="142">
        <v>10486735</v>
      </c>
      <c r="Y142" s="142">
        <v>11571129</v>
      </c>
      <c r="Z142" s="142">
        <v>12582645</v>
      </c>
      <c r="AA142" s="142">
        <v>13855071</v>
      </c>
      <c r="AB142" s="142">
        <v>14805547</v>
      </c>
      <c r="AC142" s="142">
        <v>15643330</v>
      </c>
      <c r="AD142" s="142">
        <v>17288021</v>
      </c>
      <c r="AE142" s="142">
        <v>15802197</v>
      </c>
      <c r="AF142" s="142">
        <v>17014695</v>
      </c>
      <c r="AG142" s="142">
        <v>18068157</v>
      </c>
    </row>
    <row r="143" spans="18:33" ht="15">
      <c r="R143" s="142" t="s">
        <v>155</v>
      </c>
      <c r="S143" s="142">
        <v>0</v>
      </c>
      <c r="T143" s="142">
        <v>0</v>
      </c>
      <c r="U143" s="142">
        <v>0</v>
      </c>
      <c r="V143" s="142">
        <v>0</v>
      </c>
      <c r="W143" s="142">
        <v>0</v>
      </c>
      <c r="X143" s="142">
        <v>0</v>
      </c>
      <c r="Y143" s="142">
        <v>0</v>
      </c>
      <c r="Z143" s="142">
        <v>0</v>
      </c>
      <c r="AA143" s="142">
        <v>0</v>
      </c>
      <c r="AB143" s="142">
        <v>820000</v>
      </c>
      <c r="AC143" s="142">
        <v>4015616</v>
      </c>
      <c r="AD143" s="142">
        <v>7971616</v>
      </c>
      <c r="AE143" s="142">
        <v>10034026</v>
      </c>
      <c r="AF143" s="142">
        <v>12922156</v>
      </c>
      <c r="AG143" s="142">
        <v>14963705</v>
      </c>
    </row>
    <row r="144" spans="18:33" ht="15.75">
      <c r="R144" s="182" t="s">
        <v>3</v>
      </c>
      <c r="S144" s="182">
        <f aca="true" t="shared" si="4" ref="S144:AB144">SUM(S121:S142)</f>
        <v>248230877</v>
      </c>
      <c r="T144" s="182">
        <f t="shared" si="4"/>
        <v>246218177</v>
      </c>
      <c r="U144" s="182">
        <f t="shared" si="4"/>
        <v>247779908</v>
      </c>
      <c r="V144" s="182">
        <f t="shared" si="4"/>
        <v>248199392</v>
      </c>
      <c r="W144" s="182">
        <f t="shared" si="4"/>
        <v>254061140</v>
      </c>
      <c r="X144" s="182">
        <f t="shared" si="4"/>
        <v>260793120</v>
      </c>
      <c r="Y144" s="182">
        <f t="shared" si="4"/>
        <v>264071074</v>
      </c>
      <c r="Z144" s="182">
        <f t="shared" si="4"/>
        <v>269071600</v>
      </c>
      <c r="AA144" s="182">
        <f t="shared" si="4"/>
        <v>277558350</v>
      </c>
      <c r="AB144" s="182">
        <f t="shared" si="4"/>
        <v>282861809</v>
      </c>
      <c r="AC144" s="392">
        <f>SUM(AC121:AC143)</f>
        <v>293786537</v>
      </c>
      <c r="AD144" s="392">
        <f>SUM(AD121:AD143)</f>
        <v>315767982</v>
      </c>
      <c r="AE144" s="392">
        <f>SUM(AE121:AE143)</f>
        <v>315778349</v>
      </c>
      <c r="AF144" s="392">
        <f>SUM(AF121:AF143)</f>
        <v>330385211</v>
      </c>
      <c r="AG144" s="392">
        <f>SUM(AG121:AG143)</f>
        <v>340970782</v>
      </c>
    </row>
    <row r="145" spans="19:21" ht="14.25">
      <c r="S145" s="145"/>
      <c r="T145" s="145"/>
      <c r="U145" s="145"/>
    </row>
    <row r="146" spans="19:21" ht="14.25">
      <c r="S146" s="145"/>
      <c r="T146" s="145"/>
      <c r="U146" s="145"/>
    </row>
    <row r="147" spans="19:21" ht="14.25">
      <c r="S147" s="145"/>
      <c r="T147" s="145"/>
      <c r="U147" s="145"/>
    </row>
    <row r="148" spans="19:21" ht="14.25">
      <c r="S148" s="145"/>
      <c r="T148" s="145"/>
      <c r="U148" s="145"/>
    </row>
    <row r="149" spans="19:21" ht="14.25">
      <c r="S149" s="145"/>
      <c r="T149" s="145"/>
      <c r="U149" s="145"/>
    </row>
    <row r="150" spans="19:21" ht="14.25">
      <c r="S150" s="145"/>
      <c r="T150" s="145"/>
      <c r="U150" s="145"/>
    </row>
  </sheetData>
  <sheetProtection/>
  <mergeCells count="2">
    <mergeCell ref="A2:U2"/>
    <mergeCell ref="R7:U7"/>
  </mergeCells>
  <printOptions/>
  <pageMargins left="0.5118110236220472" right="0.23" top="0.2362204724409449" bottom="0.2362204724409449" header="0.5118110236220472" footer="0.5118110236220472"/>
  <pageSetup horizontalDpi="600" verticalDpi="600" orientation="portrait" paperSize="5" scale="31" r:id="rId2"/>
  <ignoredErrors>
    <ignoredError sqref="S118:T118 S144:T144 S116:T11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N1:S110"/>
  <sheetViews>
    <sheetView tabSelected="1" zoomScale="90" zoomScaleNormal="90" zoomScalePageLayoutView="0" workbookViewId="0" topLeftCell="B15">
      <selection activeCell="R25" sqref="R25"/>
    </sheetView>
  </sheetViews>
  <sheetFormatPr defaultColWidth="9.140625" defaultRowHeight="12.75"/>
  <cols>
    <col min="14" max="14" width="16.140625" style="0" bestFit="1" customWidth="1"/>
    <col min="15" max="15" width="18.28125" style="0" customWidth="1"/>
    <col min="16" max="16" width="16.140625" style="0" bestFit="1" customWidth="1"/>
    <col min="17" max="19" width="12.8515625" style="0" bestFit="1" customWidth="1"/>
  </cols>
  <sheetData>
    <row r="1" spans="14:17" ht="15.75" thickBot="1">
      <c r="N1" s="393" t="s">
        <v>144</v>
      </c>
      <c r="O1" s="394"/>
      <c r="P1" s="394"/>
      <c r="Q1" s="395"/>
    </row>
    <row r="2" spans="14:17" ht="24">
      <c r="N2" s="5" t="s">
        <v>34</v>
      </c>
      <c r="O2" s="6" t="s">
        <v>36</v>
      </c>
      <c r="P2" s="7" t="s">
        <v>33</v>
      </c>
      <c r="Q2" s="6" t="s">
        <v>37</v>
      </c>
    </row>
    <row r="3" spans="14:17" ht="15">
      <c r="N3" s="396" t="s">
        <v>168</v>
      </c>
      <c r="O3" s="142">
        <v>21707</v>
      </c>
      <c r="P3" s="140">
        <v>208439304</v>
      </c>
      <c r="Q3" s="141">
        <v>0.07086809772434581</v>
      </c>
    </row>
    <row r="4" spans="14:18" ht="15">
      <c r="N4" s="396" t="s">
        <v>169</v>
      </c>
      <c r="O4" s="142">
        <v>23855</v>
      </c>
      <c r="P4" s="140">
        <v>246592088</v>
      </c>
      <c r="Q4" s="323">
        <f>(P4-P3)/P3</f>
        <v>0.1830402580887528</v>
      </c>
      <c r="R4" s="435"/>
    </row>
    <row r="5" spans="14:18" ht="15">
      <c r="N5" s="396" t="s">
        <v>170</v>
      </c>
      <c r="O5" s="142">
        <v>26187</v>
      </c>
      <c r="P5" s="140">
        <v>315767982</v>
      </c>
      <c r="Q5" s="323">
        <f>(P5-P4)/P4</f>
        <v>0.2805276299051412</v>
      </c>
      <c r="R5" s="435"/>
    </row>
    <row r="6" spans="14:18" ht="15">
      <c r="N6" s="396" t="s">
        <v>171</v>
      </c>
      <c r="O6" s="142">
        <v>25878</v>
      </c>
      <c r="P6" s="140">
        <v>315778349</v>
      </c>
      <c r="Q6" s="323">
        <f>(P6-P5)/P5</f>
        <v>3.283106771730897E-05</v>
      </c>
      <c r="R6" s="435"/>
    </row>
    <row r="7" spans="14:18" ht="15">
      <c r="N7" s="396" t="s">
        <v>172</v>
      </c>
      <c r="O7" s="142">
        <v>26910</v>
      </c>
      <c r="P7" s="140">
        <v>330385211</v>
      </c>
      <c r="Q7" s="323">
        <f>(P7-P6)/P6</f>
        <v>0.04625669253847419</v>
      </c>
      <c r="R7" s="435"/>
    </row>
    <row r="8" spans="14:18" ht="15">
      <c r="N8" s="396" t="s">
        <v>173</v>
      </c>
      <c r="O8" s="139">
        <v>27206</v>
      </c>
      <c r="P8" s="140">
        <v>340970782</v>
      </c>
      <c r="Q8" s="323">
        <f>(P8-P7)/P7</f>
        <v>0.03204008729071108</v>
      </c>
      <c r="R8" s="435"/>
    </row>
    <row r="11" ht="13.5" thickBot="1"/>
    <row r="12" spans="14:16" ht="32.25" thickBot="1">
      <c r="N12" s="150" t="s">
        <v>90</v>
      </c>
      <c r="O12" s="150" t="s">
        <v>36</v>
      </c>
      <c r="P12" s="150" t="s">
        <v>92</v>
      </c>
    </row>
    <row r="13" spans="14:16" ht="15">
      <c r="N13" s="151" t="s">
        <v>32</v>
      </c>
      <c r="O13" s="152">
        <v>25516</v>
      </c>
      <c r="P13" s="153">
        <f>O13/$O$17</f>
        <v>0.9378813497022715</v>
      </c>
    </row>
    <row r="14" spans="14:16" ht="15.75" thickBot="1">
      <c r="N14" s="154" t="s">
        <v>91</v>
      </c>
      <c r="O14" s="157">
        <v>1649</v>
      </c>
      <c r="P14" s="153">
        <f>O14/$O$17</f>
        <v>0.06061162978754686</v>
      </c>
    </row>
    <row r="15" spans="14:16" ht="15.75" thickBot="1">
      <c r="N15" s="163" t="s">
        <v>105</v>
      </c>
      <c r="O15" s="158">
        <v>30</v>
      </c>
      <c r="P15" s="153">
        <f>O15/$O$17</f>
        <v>0.0011026979342792032</v>
      </c>
    </row>
    <row r="16" spans="14:16" ht="15.75" thickBot="1">
      <c r="N16" s="163" t="s">
        <v>148</v>
      </c>
      <c r="O16" s="157">
        <v>11</v>
      </c>
      <c r="P16" s="153">
        <f>O16/$O$17</f>
        <v>0.0004043225759023745</v>
      </c>
    </row>
    <row r="17" spans="14:16" ht="16.5" thickBot="1">
      <c r="N17" s="160" t="s">
        <v>3</v>
      </c>
      <c r="O17" s="161">
        <v>27206</v>
      </c>
      <c r="P17" s="162"/>
    </row>
    <row r="18" spans="14:16" ht="15">
      <c r="N18" s="163" t="s">
        <v>94</v>
      </c>
      <c r="O18" s="152">
        <v>14093</v>
      </c>
      <c r="P18" s="153">
        <f>O18/$O$20</f>
        <v>0.5180107329265603</v>
      </c>
    </row>
    <row r="19" spans="14:16" ht="15.75" thickBot="1">
      <c r="N19" s="165" t="s">
        <v>95</v>
      </c>
      <c r="O19" s="152">
        <v>13113</v>
      </c>
      <c r="P19" s="153">
        <f>O19/$O$20</f>
        <v>0.4819892670734397</v>
      </c>
    </row>
    <row r="20" spans="14:16" ht="16.5" thickBot="1">
      <c r="N20" s="167" t="s">
        <v>3</v>
      </c>
      <c r="O20" s="161">
        <v>27206</v>
      </c>
      <c r="P20" s="168"/>
    </row>
    <row r="21" ht="13.5" thickBot="1"/>
    <row r="22" spans="14:16" ht="16.5" thickBot="1">
      <c r="N22" s="169" t="s">
        <v>90</v>
      </c>
      <c r="O22" s="170" t="s">
        <v>33</v>
      </c>
      <c r="P22" s="171"/>
    </row>
    <row r="23" spans="14:16" ht="15">
      <c r="N23" s="172" t="s">
        <v>32</v>
      </c>
      <c r="O23" s="149">
        <v>320116175</v>
      </c>
      <c r="P23" s="173">
        <v>0.9388287854369464</v>
      </c>
    </row>
    <row r="24" spans="14:16" ht="15">
      <c r="N24" s="154" t="s">
        <v>91</v>
      </c>
      <c r="O24" s="155">
        <v>20270097</v>
      </c>
      <c r="P24" s="156">
        <v>0.059456716340946174</v>
      </c>
    </row>
    <row r="25" spans="14:16" ht="15">
      <c r="N25" s="154" t="s">
        <v>105</v>
      </c>
      <c r="O25" s="155">
        <v>159516</v>
      </c>
      <c r="P25" s="156">
        <v>0.0004678960127246737</v>
      </c>
    </row>
    <row r="26" spans="14:16" ht="15">
      <c r="N26" s="154" t="s">
        <v>148</v>
      </c>
      <c r="O26" s="155">
        <v>424994</v>
      </c>
      <c r="P26" s="156">
        <v>0.0012466022093828204</v>
      </c>
    </row>
    <row r="27" spans="14:16" ht="16.5" thickBot="1">
      <c r="N27" s="174" t="s">
        <v>3</v>
      </c>
      <c r="O27" s="175">
        <f>SUM(O23:O26)</f>
        <v>340970782</v>
      </c>
      <c r="P27" s="176"/>
    </row>
    <row r="28" spans="14:16" ht="15.75" thickBot="1">
      <c r="N28" s="177" t="s">
        <v>94</v>
      </c>
      <c r="O28" s="149">
        <v>165706870</v>
      </c>
      <c r="P28" s="178">
        <v>0.48598554113061804</v>
      </c>
    </row>
    <row r="29" spans="14:16" ht="15">
      <c r="N29" s="179" t="s">
        <v>95</v>
      </c>
      <c r="O29" s="149">
        <v>175263912</v>
      </c>
      <c r="P29" s="180">
        <v>0.5140144588693819</v>
      </c>
    </row>
    <row r="30" spans="14:16" ht="16.5" thickBot="1">
      <c r="N30" s="174" t="s">
        <v>3</v>
      </c>
      <c r="O30" s="175">
        <v>340970782</v>
      </c>
      <c r="P30" s="176"/>
    </row>
    <row r="31" ht="13.5" thickBot="1"/>
    <row r="32" spans="14:16" ht="16.5" thickBot="1">
      <c r="N32" s="148" t="s">
        <v>121</v>
      </c>
      <c r="O32" s="148" t="s">
        <v>122</v>
      </c>
      <c r="P32" s="148" t="s">
        <v>123</v>
      </c>
    </row>
    <row r="33" spans="14:16" ht="15.75" thickBot="1">
      <c r="N33" s="149" t="s">
        <v>138</v>
      </c>
      <c r="O33" s="324">
        <v>523</v>
      </c>
      <c r="P33" s="324">
        <v>6822335</v>
      </c>
    </row>
    <row r="34" spans="14:16" ht="15.75" thickBot="1">
      <c r="N34" s="149" t="s">
        <v>134</v>
      </c>
      <c r="O34" s="324">
        <v>2314</v>
      </c>
      <c r="P34" s="324">
        <v>30244961</v>
      </c>
    </row>
    <row r="35" spans="14:16" ht="15.75" thickBot="1">
      <c r="N35" s="149" t="s">
        <v>98</v>
      </c>
      <c r="O35" s="324">
        <v>1171</v>
      </c>
      <c r="P35" s="324">
        <v>14103829</v>
      </c>
    </row>
    <row r="36" spans="14:16" ht="15.75" thickBot="1">
      <c r="N36" s="149" t="s">
        <v>103</v>
      </c>
      <c r="O36" s="324">
        <v>2614</v>
      </c>
      <c r="P36" s="324">
        <v>33555316</v>
      </c>
    </row>
    <row r="37" spans="14:16" ht="15.75" thickBot="1">
      <c r="N37" s="149" t="s">
        <v>135</v>
      </c>
      <c r="O37" s="324">
        <v>1426</v>
      </c>
      <c r="P37" s="324">
        <v>18938598</v>
      </c>
    </row>
    <row r="38" spans="14:16" ht="15.75" thickBot="1">
      <c r="N38" s="149" t="s">
        <v>96</v>
      </c>
      <c r="O38" s="324">
        <v>0</v>
      </c>
      <c r="P38" s="324">
        <v>0</v>
      </c>
    </row>
    <row r="39" spans="14:16" ht="15.75" thickBot="1">
      <c r="N39" s="149" t="s">
        <v>97</v>
      </c>
      <c r="O39" s="324">
        <v>93</v>
      </c>
      <c r="P39" s="324">
        <v>498094</v>
      </c>
    </row>
    <row r="40" spans="14:16" ht="15.75" thickBot="1">
      <c r="N40" s="149" t="s">
        <v>78</v>
      </c>
      <c r="O40" s="324">
        <v>1213</v>
      </c>
      <c r="P40" s="324">
        <v>15399376</v>
      </c>
    </row>
    <row r="41" spans="14:16" ht="15.75" thickBot="1">
      <c r="N41" s="149" t="s">
        <v>79</v>
      </c>
      <c r="O41" s="324">
        <v>1100</v>
      </c>
      <c r="P41" s="324">
        <v>11103027</v>
      </c>
    </row>
    <row r="42" spans="14:16" ht="15.75" thickBot="1">
      <c r="N42" s="149" t="s">
        <v>115</v>
      </c>
      <c r="O42" s="324">
        <v>1071</v>
      </c>
      <c r="P42" s="324">
        <v>15958185</v>
      </c>
    </row>
    <row r="43" spans="14:16" ht="15.75" thickBot="1">
      <c r="N43" s="149" t="s">
        <v>99</v>
      </c>
      <c r="O43" s="324">
        <v>818</v>
      </c>
      <c r="P43" s="324">
        <v>9137797</v>
      </c>
    </row>
    <row r="44" spans="14:16" ht="15.75" thickBot="1">
      <c r="N44" s="149" t="s">
        <v>124</v>
      </c>
      <c r="O44" s="324">
        <v>53</v>
      </c>
      <c r="P44" s="324">
        <v>205546</v>
      </c>
    </row>
    <row r="45" spans="14:16" ht="15.75" thickBot="1">
      <c r="N45" s="149" t="s">
        <v>114</v>
      </c>
      <c r="O45" s="324">
        <v>655</v>
      </c>
      <c r="P45" s="324">
        <v>8783599</v>
      </c>
    </row>
    <row r="46" spans="14:16" ht="15.75" thickBot="1">
      <c r="N46" s="149" t="s">
        <v>111</v>
      </c>
      <c r="O46" s="324">
        <v>1389</v>
      </c>
      <c r="P46" s="324">
        <v>20251924</v>
      </c>
    </row>
    <row r="47" spans="14:16" ht="15.75" thickBot="1">
      <c r="N47" s="149" t="s">
        <v>81</v>
      </c>
      <c r="O47" s="324">
        <v>1455</v>
      </c>
      <c r="P47" s="324">
        <v>20104238</v>
      </c>
    </row>
    <row r="48" spans="14:16" ht="15.75" thickBot="1">
      <c r="N48" s="149" t="s">
        <v>113</v>
      </c>
      <c r="O48" s="324">
        <v>2151</v>
      </c>
      <c r="P48" s="324">
        <v>33320366</v>
      </c>
    </row>
    <row r="49" spans="14:16" ht="15.75" thickBot="1">
      <c r="N49" s="149" t="s">
        <v>117</v>
      </c>
      <c r="O49" s="324">
        <v>1666</v>
      </c>
      <c r="P49" s="324">
        <v>18702539</v>
      </c>
    </row>
    <row r="50" spans="14:16" ht="15.75" thickBot="1">
      <c r="N50" s="149" t="s">
        <v>110</v>
      </c>
      <c r="O50" s="324">
        <v>1134</v>
      </c>
      <c r="P50" s="324">
        <v>10880825</v>
      </c>
    </row>
    <row r="51" spans="14:16" ht="15.75" thickBot="1">
      <c r="N51" s="149" t="s">
        <v>116</v>
      </c>
      <c r="O51" s="324">
        <v>527</v>
      </c>
      <c r="P51" s="324">
        <v>5979471</v>
      </c>
    </row>
    <row r="52" spans="14:16" ht="15.75" thickBot="1">
      <c r="N52" s="149" t="s">
        <v>101</v>
      </c>
      <c r="O52" s="324">
        <v>1140</v>
      </c>
      <c r="P52" s="324">
        <v>14133491</v>
      </c>
    </row>
    <row r="53" spans="14:16" ht="15.75" thickBot="1">
      <c r="N53" s="149" t="s">
        <v>87</v>
      </c>
      <c r="O53" s="324">
        <v>1890</v>
      </c>
      <c r="P53" s="324">
        <v>19815403</v>
      </c>
    </row>
    <row r="54" spans="14:16" ht="15.75" thickBot="1">
      <c r="N54" s="149" t="s">
        <v>133</v>
      </c>
      <c r="O54" s="324">
        <v>1943</v>
      </c>
      <c r="P54" s="324">
        <v>18068157</v>
      </c>
    </row>
    <row r="55" spans="14:16" ht="15">
      <c r="N55" s="149" t="s">
        <v>155</v>
      </c>
      <c r="O55" s="324">
        <v>860</v>
      </c>
      <c r="P55" s="324">
        <v>14963705</v>
      </c>
    </row>
    <row r="60" spans="16:19" ht="15">
      <c r="P60" s="147" t="s">
        <v>34</v>
      </c>
      <c r="Q60" s="397" t="s">
        <v>171</v>
      </c>
      <c r="R60" s="397" t="s">
        <v>172</v>
      </c>
      <c r="S60" s="397" t="s">
        <v>173</v>
      </c>
    </row>
    <row r="61" spans="16:19" ht="15">
      <c r="P61" s="142" t="s">
        <v>138</v>
      </c>
      <c r="Q61" s="142">
        <v>491</v>
      </c>
      <c r="R61" s="142">
        <v>502</v>
      </c>
      <c r="S61" s="142">
        <v>523</v>
      </c>
    </row>
    <row r="62" spans="16:19" ht="15">
      <c r="P62" s="142" t="s">
        <v>134</v>
      </c>
      <c r="Q62" s="142">
        <v>2229</v>
      </c>
      <c r="R62" s="142">
        <v>2321</v>
      </c>
      <c r="S62" s="142">
        <v>2314</v>
      </c>
    </row>
    <row r="63" spans="16:19" ht="15">
      <c r="P63" s="142" t="s">
        <v>98</v>
      </c>
      <c r="Q63" s="142">
        <v>1215</v>
      </c>
      <c r="R63" s="142">
        <v>1189</v>
      </c>
      <c r="S63" s="142">
        <v>1171</v>
      </c>
    </row>
    <row r="64" spans="16:19" ht="15">
      <c r="P64" s="142" t="s">
        <v>103</v>
      </c>
      <c r="Q64" s="142">
        <v>2229</v>
      </c>
      <c r="R64" s="142">
        <v>2495</v>
      </c>
      <c r="S64" s="142">
        <v>2614</v>
      </c>
    </row>
    <row r="65" spans="16:19" ht="15">
      <c r="P65" s="142" t="s">
        <v>135</v>
      </c>
      <c r="Q65" s="142">
        <v>1400</v>
      </c>
      <c r="R65" s="142">
        <v>1451</v>
      </c>
      <c r="S65" s="142">
        <v>1426</v>
      </c>
    </row>
    <row r="66" spans="16:19" ht="15">
      <c r="P66" s="142" t="s">
        <v>96</v>
      </c>
      <c r="Q66" s="142">
        <v>0</v>
      </c>
      <c r="R66" s="142">
        <v>0</v>
      </c>
      <c r="S66" s="142">
        <v>0</v>
      </c>
    </row>
    <row r="67" spans="16:19" ht="15">
      <c r="P67" s="142" t="s">
        <v>97</v>
      </c>
      <c r="Q67" s="142">
        <v>97</v>
      </c>
      <c r="R67" s="142">
        <v>95</v>
      </c>
      <c r="S67" s="142">
        <v>93</v>
      </c>
    </row>
    <row r="68" spans="16:19" ht="15">
      <c r="P68" s="142" t="s">
        <v>78</v>
      </c>
      <c r="Q68" s="142">
        <v>1172</v>
      </c>
      <c r="R68" s="142">
        <v>1199</v>
      </c>
      <c r="S68" s="142">
        <v>1213</v>
      </c>
    </row>
    <row r="69" spans="16:19" ht="15">
      <c r="P69" s="142" t="s">
        <v>79</v>
      </c>
      <c r="Q69" s="142">
        <v>1049</v>
      </c>
      <c r="R69" s="142">
        <v>1068</v>
      </c>
      <c r="S69" s="142">
        <v>1100</v>
      </c>
    </row>
    <row r="70" spans="16:19" ht="15">
      <c r="P70" s="142" t="s">
        <v>115</v>
      </c>
      <c r="Q70" s="142">
        <v>1032</v>
      </c>
      <c r="R70" s="142">
        <v>1026</v>
      </c>
      <c r="S70" s="142">
        <v>1071</v>
      </c>
    </row>
    <row r="71" spans="16:19" ht="15">
      <c r="P71" s="142" t="s">
        <v>99</v>
      </c>
      <c r="Q71" s="142">
        <v>901</v>
      </c>
      <c r="R71" s="142">
        <v>859</v>
      </c>
      <c r="S71" s="142">
        <v>818</v>
      </c>
    </row>
    <row r="72" spans="16:19" ht="15">
      <c r="P72" s="142" t="s">
        <v>124</v>
      </c>
      <c r="Q72" s="142">
        <v>90</v>
      </c>
      <c r="R72" s="142">
        <v>88</v>
      </c>
      <c r="S72" s="142">
        <v>53</v>
      </c>
    </row>
    <row r="73" spans="16:19" ht="15">
      <c r="P73" s="142" t="s">
        <v>114</v>
      </c>
      <c r="Q73" s="142">
        <v>660</v>
      </c>
      <c r="R73" s="142">
        <v>675</v>
      </c>
      <c r="S73" s="142">
        <v>655</v>
      </c>
    </row>
    <row r="74" spans="16:19" ht="15">
      <c r="P74" s="142" t="s">
        <v>111</v>
      </c>
      <c r="Q74" s="142">
        <v>1351</v>
      </c>
      <c r="R74" s="142">
        <v>1405</v>
      </c>
      <c r="S74" s="142">
        <v>1389</v>
      </c>
    </row>
    <row r="75" spans="16:19" ht="15">
      <c r="P75" s="142" t="s">
        <v>81</v>
      </c>
      <c r="Q75" s="142">
        <v>1411</v>
      </c>
      <c r="R75" s="142">
        <v>1425</v>
      </c>
      <c r="S75" s="142">
        <v>1455</v>
      </c>
    </row>
    <row r="76" spans="16:19" ht="15">
      <c r="P76" s="142" t="s">
        <v>113</v>
      </c>
      <c r="Q76" s="142">
        <v>2042</v>
      </c>
      <c r="R76" s="142">
        <v>2115</v>
      </c>
      <c r="S76" s="142">
        <v>2151</v>
      </c>
    </row>
    <row r="77" spans="16:19" ht="15">
      <c r="P77" s="142" t="s">
        <v>117</v>
      </c>
      <c r="Q77" s="142">
        <v>1645</v>
      </c>
      <c r="R77" s="142">
        <v>1690</v>
      </c>
      <c r="S77" s="142">
        <v>1666</v>
      </c>
    </row>
    <row r="78" spans="16:19" ht="15">
      <c r="P78" s="142" t="s">
        <v>110</v>
      </c>
      <c r="Q78" s="142">
        <v>1150</v>
      </c>
      <c r="R78" s="142">
        <v>1163</v>
      </c>
      <c r="S78" s="142">
        <v>1134</v>
      </c>
    </row>
    <row r="79" spans="16:19" ht="15">
      <c r="P79" s="142" t="s">
        <v>116</v>
      </c>
      <c r="Q79" s="142">
        <v>546</v>
      </c>
      <c r="R79" s="142">
        <v>528</v>
      </c>
      <c r="S79" s="142">
        <v>527</v>
      </c>
    </row>
    <row r="80" spans="16:19" ht="15">
      <c r="P80" s="142" t="s">
        <v>101</v>
      </c>
      <c r="Q80" s="142">
        <v>1036</v>
      </c>
      <c r="R80" s="142">
        <v>1079</v>
      </c>
      <c r="S80" s="142">
        <v>1140</v>
      </c>
    </row>
    <row r="81" spans="16:19" ht="15">
      <c r="P81" s="142" t="s">
        <v>87</v>
      </c>
      <c r="Q81" s="142">
        <v>1817</v>
      </c>
      <c r="R81" s="142">
        <v>1876</v>
      </c>
      <c r="S81" s="142">
        <v>1890</v>
      </c>
    </row>
    <row r="82" spans="16:19" ht="15">
      <c r="P82" s="142" t="s">
        <v>133</v>
      </c>
      <c r="Q82" s="142">
        <v>1782</v>
      </c>
      <c r="R82" s="142">
        <v>1949</v>
      </c>
      <c r="S82" s="142">
        <v>1943</v>
      </c>
    </row>
    <row r="83" spans="16:19" ht="15">
      <c r="P83" s="142" t="s">
        <v>155</v>
      </c>
      <c r="Q83" s="142">
        <v>533</v>
      </c>
      <c r="R83" s="142">
        <v>712</v>
      </c>
      <c r="S83" s="142">
        <v>860</v>
      </c>
    </row>
    <row r="84" spans="16:19" ht="15.75">
      <c r="P84" s="182" t="s">
        <v>3</v>
      </c>
      <c r="Q84" s="182">
        <v>25878</v>
      </c>
      <c r="R84" s="182">
        <v>26910</v>
      </c>
      <c r="S84" s="182">
        <v>27206</v>
      </c>
    </row>
    <row r="85" spans="16:17" ht="14.25">
      <c r="P85" s="145"/>
      <c r="Q85" s="145"/>
    </row>
    <row r="86" spans="16:19" ht="15">
      <c r="P86" s="147" t="s">
        <v>34</v>
      </c>
      <c r="Q86" s="397" t="s">
        <v>171</v>
      </c>
      <c r="R86" s="397" t="s">
        <v>172</v>
      </c>
      <c r="S86" s="397" t="s">
        <v>173</v>
      </c>
    </row>
    <row r="87" spans="16:19" ht="15">
      <c r="P87" s="142" t="s">
        <v>138</v>
      </c>
      <c r="Q87" s="142">
        <v>6503983</v>
      </c>
      <c r="R87" s="142">
        <v>6620067</v>
      </c>
      <c r="S87" s="142">
        <v>6822335</v>
      </c>
    </row>
    <row r="88" spans="16:19" ht="15">
      <c r="P88" s="142" t="s">
        <v>134</v>
      </c>
      <c r="Q88" s="142">
        <v>28296639</v>
      </c>
      <c r="R88" s="142">
        <v>29613243</v>
      </c>
      <c r="S88" s="142">
        <v>30244961</v>
      </c>
    </row>
    <row r="89" spans="16:19" ht="15">
      <c r="P89" s="142" t="s">
        <v>98</v>
      </c>
      <c r="Q89" s="142">
        <v>13585067</v>
      </c>
      <c r="R89" s="142">
        <v>13521817</v>
      </c>
      <c r="S89" s="142">
        <v>14103829</v>
      </c>
    </row>
    <row r="90" spans="16:19" ht="15">
      <c r="P90" s="142" t="s">
        <v>103</v>
      </c>
      <c r="Q90" s="142">
        <v>26034133</v>
      </c>
      <c r="R90" s="142">
        <v>31316123</v>
      </c>
      <c r="S90" s="142">
        <v>33555316</v>
      </c>
    </row>
    <row r="91" spans="16:19" ht="15">
      <c r="P91" s="142" t="s">
        <v>135</v>
      </c>
      <c r="Q91" s="142">
        <v>17509207</v>
      </c>
      <c r="R91" s="142">
        <v>18628459</v>
      </c>
      <c r="S91" s="142">
        <v>18938598</v>
      </c>
    </row>
    <row r="92" spans="16:19" ht="15">
      <c r="P92" s="142" t="s">
        <v>96</v>
      </c>
      <c r="Q92" s="142">
        <v>0</v>
      </c>
      <c r="R92" s="142">
        <v>0</v>
      </c>
      <c r="S92" s="142">
        <v>0</v>
      </c>
    </row>
    <row r="93" spans="16:19" ht="15">
      <c r="P93" s="142" t="s">
        <v>97</v>
      </c>
      <c r="Q93" s="142">
        <v>503878</v>
      </c>
      <c r="R93" s="142">
        <v>502192</v>
      </c>
      <c r="S93" s="142">
        <v>498094</v>
      </c>
    </row>
    <row r="94" spans="16:19" ht="15">
      <c r="P94" s="142" t="s">
        <v>78</v>
      </c>
      <c r="Q94" s="142">
        <v>14832057</v>
      </c>
      <c r="R94" s="142">
        <v>15393973</v>
      </c>
      <c r="S94" s="142">
        <v>15399376</v>
      </c>
    </row>
    <row r="95" spans="16:19" ht="15">
      <c r="P95" s="142" t="s">
        <v>79</v>
      </c>
      <c r="Q95" s="142">
        <v>11600753</v>
      </c>
      <c r="R95" s="142">
        <v>11243709</v>
      </c>
      <c r="S95" s="142">
        <v>11103027</v>
      </c>
    </row>
    <row r="96" spans="16:19" ht="15">
      <c r="P96" s="142" t="s">
        <v>115</v>
      </c>
      <c r="Q96" s="142">
        <v>13553907</v>
      </c>
      <c r="R96" s="142">
        <v>14787145</v>
      </c>
      <c r="S96" s="142">
        <v>15958185</v>
      </c>
    </row>
    <row r="97" spans="16:19" ht="15">
      <c r="P97" s="142" t="s">
        <v>99</v>
      </c>
      <c r="Q97" s="142">
        <v>10386089</v>
      </c>
      <c r="R97" s="142">
        <v>9324990</v>
      </c>
      <c r="S97" s="142">
        <v>9137797</v>
      </c>
    </row>
    <row r="98" spans="16:19" ht="15">
      <c r="P98" s="142" t="s">
        <v>124</v>
      </c>
      <c r="Q98" s="142">
        <v>350996</v>
      </c>
      <c r="R98" s="142">
        <v>285612</v>
      </c>
      <c r="S98" s="142">
        <v>205546</v>
      </c>
    </row>
    <row r="99" spans="16:19" ht="15">
      <c r="P99" s="142" t="s">
        <v>114</v>
      </c>
      <c r="Q99" s="142">
        <v>8693256</v>
      </c>
      <c r="R99" s="142">
        <v>9063528</v>
      </c>
      <c r="S99" s="142">
        <v>8783599</v>
      </c>
    </row>
    <row r="100" spans="16:19" ht="15">
      <c r="P100" s="142" t="s">
        <v>111</v>
      </c>
      <c r="Q100" s="142">
        <v>19452403</v>
      </c>
      <c r="R100" s="142">
        <v>20394911</v>
      </c>
      <c r="S100" s="142">
        <v>20251924</v>
      </c>
    </row>
    <row r="101" spans="16:19" ht="15">
      <c r="P101" s="142" t="s">
        <v>81</v>
      </c>
      <c r="Q101" s="142">
        <v>18628285</v>
      </c>
      <c r="R101" s="142">
        <v>19226732</v>
      </c>
      <c r="S101" s="142">
        <v>20104238</v>
      </c>
    </row>
    <row r="102" spans="16:19" ht="15">
      <c r="P102" s="142" t="s">
        <v>113</v>
      </c>
      <c r="Q102" s="142">
        <v>32343340</v>
      </c>
      <c r="R102" s="142">
        <v>32880395</v>
      </c>
      <c r="S102" s="142">
        <v>33320366</v>
      </c>
    </row>
    <row r="103" spans="16:19" ht="15">
      <c r="P103" s="142" t="s">
        <v>117</v>
      </c>
      <c r="Q103" s="142">
        <v>19784525</v>
      </c>
      <c r="R103" s="142">
        <v>18966596</v>
      </c>
      <c r="S103" s="142">
        <v>18702539</v>
      </c>
    </row>
    <row r="104" spans="16:19" ht="15">
      <c r="P104" s="142" t="s">
        <v>110</v>
      </c>
      <c r="Q104" s="142">
        <v>10853776</v>
      </c>
      <c r="R104" s="142">
        <v>10915076</v>
      </c>
      <c r="S104" s="142">
        <v>10880825</v>
      </c>
    </row>
    <row r="105" spans="16:19" ht="15">
      <c r="P105" s="142" t="s">
        <v>116</v>
      </c>
      <c r="Q105" s="142">
        <v>6086585</v>
      </c>
      <c r="R105" s="142">
        <v>5789041</v>
      </c>
      <c r="S105" s="142">
        <v>5979471</v>
      </c>
    </row>
    <row r="106" spans="16:19" ht="15">
      <c r="P106" s="142" t="s">
        <v>101</v>
      </c>
      <c r="Q106" s="142">
        <v>12022031</v>
      </c>
      <c r="R106" s="142">
        <v>12477272</v>
      </c>
      <c r="S106" s="142">
        <v>14133491</v>
      </c>
    </row>
    <row r="107" spans="16:19" ht="15">
      <c r="P107" s="142" t="s">
        <v>87</v>
      </c>
      <c r="Q107" s="142">
        <v>18921216</v>
      </c>
      <c r="R107" s="142">
        <v>19497479</v>
      </c>
      <c r="S107" s="142">
        <v>19815403</v>
      </c>
    </row>
    <row r="108" spans="16:19" ht="15">
      <c r="P108" s="142" t="s">
        <v>133</v>
      </c>
      <c r="Q108" s="142">
        <v>15802197</v>
      </c>
      <c r="R108" s="142">
        <v>17014695</v>
      </c>
      <c r="S108" s="142">
        <v>18068157</v>
      </c>
    </row>
    <row r="109" spans="16:19" ht="15">
      <c r="P109" s="142" t="s">
        <v>155</v>
      </c>
      <c r="Q109" s="142">
        <v>10034026</v>
      </c>
      <c r="R109" s="142">
        <v>12922156</v>
      </c>
      <c r="S109" s="142">
        <v>14963705</v>
      </c>
    </row>
    <row r="110" spans="16:19" ht="15.75">
      <c r="P110" s="182" t="s">
        <v>3</v>
      </c>
      <c r="Q110" s="392">
        <v>315778349</v>
      </c>
      <c r="R110" s="392">
        <v>330385211</v>
      </c>
      <c r="S110" s="392">
        <v>340970782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subject/>
  <dc:creator>PRAYAS</dc:creator>
  <cp:keywords/>
  <dc:description/>
  <cp:lastModifiedBy>Prayas2</cp:lastModifiedBy>
  <cp:lastPrinted>2017-08-21T08:32:37Z</cp:lastPrinted>
  <dcterms:created xsi:type="dcterms:W3CDTF">2007-02-28T09:38:55Z</dcterms:created>
  <dcterms:modified xsi:type="dcterms:W3CDTF">2018-07-12T09:07:37Z</dcterms:modified>
  <cp:category/>
  <cp:version/>
  <cp:contentType/>
  <cp:contentStatus/>
</cp:coreProperties>
</file>