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305" yWindow="-15" windowWidth="10200" windowHeight="8160" tabRatio="470"/>
  </bookViews>
  <sheets>
    <sheet name="Prayas" sheetId="6" r:id="rId1"/>
    <sheet name="Own portfolio" sheetId="8" r:id="rId2"/>
    <sheet name="Managed portfolio" sheetId="11" r:id="rId3"/>
    <sheet name="BranchWise TotalPortfolio" sheetId="12" r:id="rId4"/>
    <sheet name="Charts (Old)" sheetId="4" state="hidden" r:id="rId5"/>
    <sheet name="Charts" sheetId="15" r:id="rId6"/>
  </sheets>
  <definedNames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portfolio'!$A$1:$U$69</definedName>
    <definedName name="_xlnm.Print_Area" localSheetId="1">'Own portfolio'!$A$1:$Y$70</definedName>
    <definedName name="_xlnm.Print_Area" localSheetId="0">Prayas!$A$1:$E$82</definedName>
    <definedName name="_xlnm.Print_Titles" localSheetId="1">'Own portfolio'!$3:$4</definedName>
  </definedNames>
  <calcPr calcId="144525"/>
  <fileRecoveryPr autoRecover="0"/>
</workbook>
</file>

<file path=xl/calcChain.xml><?xml version="1.0" encoding="utf-8"?>
<calcChain xmlns="http://schemas.openxmlformats.org/spreadsheetml/2006/main">
  <c r="C76" i="6" l="1"/>
  <c r="AA99" i="15" l="1"/>
  <c r="AA98" i="15"/>
  <c r="AA73" i="15"/>
  <c r="AA72" i="15"/>
  <c r="Z117" i="15"/>
  <c r="Z91" i="15"/>
  <c r="P46" i="15" l="1"/>
  <c r="P45" i="15"/>
  <c r="O46" i="15"/>
  <c r="O45" i="15"/>
  <c r="Q16" i="15"/>
  <c r="H70" i="12" l="1"/>
  <c r="H69" i="12"/>
  <c r="H68" i="12"/>
  <c r="H67" i="12"/>
  <c r="H66" i="12"/>
  <c r="H65" i="12"/>
  <c r="H64" i="12"/>
  <c r="H63" i="12"/>
  <c r="H62" i="12"/>
  <c r="H61" i="12"/>
  <c r="H60" i="12"/>
  <c r="H59" i="12"/>
  <c r="H57" i="12"/>
  <c r="H56" i="12"/>
  <c r="H47" i="12"/>
  <c r="H46" i="12"/>
  <c r="H45" i="12"/>
  <c r="H44" i="12"/>
  <c r="H43" i="12"/>
  <c r="H40" i="12"/>
  <c r="H39" i="12"/>
  <c r="H38" i="12"/>
  <c r="H37" i="12"/>
  <c r="H36" i="12"/>
  <c r="H33" i="12"/>
  <c r="H32" i="12"/>
  <c r="H31" i="12"/>
  <c r="H29" i="12"/>
  <c r="H34" i="12" s="1"/>
  <c r="H23" i="12"/>
  <c r="H22" i="12"/>
  <c r="H21" i="12"/>
  <c r="H20" i="12"/>
  <c r="H19" i="12"/>
  <c r="H15" i="12"/>
  <c r="H13" i="12"/>
  <c r="H54" i="12" s="1"/>
  <c r="H10" i="12"/>
  <c r="H9" i="12"/>
  <c r="H8" i="12"/>
  <c r="H7" i="12"/>
  <c r="H54" i="11"/>
  <c r="H53" i="11"/>
  <c r="H52" i="11"/>
  <c r="H51" i="11"/>
  <c r="H50" i="11"/>
  <c r="H48" i="11"/>
  <c r="H41" i="11"/>
  <c r="H34" i="11"/>
  <c r="H26" i="11"/>
  <c r="H25" i="11"/>
  <c r="H17" i="11"/>
  <c r="H12" i="11"/>
  <c r="H6" i="11"/>
  <c r="H16" i="11" s="1"/>
  <c r="H54" i="8"/>
  <c r="H53" i="8"/>
  <c r="H52" i="8"/>
  <c r="H51" i="8"/>
  <c r="H50" i="8"/>
  <c r="H48" i="8"/>
  <c r="H41" i="8"/>
  <c r="H34" i="8"/>
  <c r="H26" i="8"/>
  <c r="H25" i="8"/>
  <c r="H17" i="8"/>
  <c r="H12" i="8"/>
  <c r="H6" i="8"/>
  <c r="H14" i="8" s="1"/>
  <c r="H12" i="12" l="1"/>
  <c r="H41" i="12"/>
  <c r="H26" i="12"/>
  <c r="H48" i="12"/>
  <c r="H25" i="12" s="1"/>
  <c r="H6" i="12"/>
  <c r="H16" i="12" s="1"/>
  <c r="H52" i="12"/>
  <c r="H53" i="12"/>
  <c r="H50" i="12"/>
  <c r="H51" i="12"/>
  <c r="H17" i="12"/>
  <c r="H14" i="11"/>
  <c r="H16" i="8"/>
  <c r="H14" i="12" l="1"/>
  <c r="C82" i="6"/>
  <c r="Y117" i="15" l="1"/>
  <c r="Y91" i="15"/>
  <c r="Q15" i="15" l="1"/>
  <c r="Y12" i="11" l="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G12" i="11"/>
  <c r="F12" i="11"/>
  <c r="E12" i="11"/>
  <c r="D12" i="11"/>
  <c r="Y12" i="8"/>
  <c r="Y12" i="12" s="1"/>
  <c r="X12" i="8"/>
  <c r="W12" i="8"/>
  <c r="V12" i="8"/>
  <c r="U12" i="8"/>
  <c r="U12" i="12" s="1"/>
  <c r="T12" i="8"/>
  <c r="S12" i="8"/>
  <c r="R12" i="8"/>
  <c r="Q12" i="8"/>
  <c r="Q12" i="12" s="1"/>
  <c r="P12" i="8"/>
  <c r="O12" i="8"/>
  <c r="N12" i="8"/>
  <c r="M12" i="8"/>
  <c r="M12" i="12" s="1"/>
  <c r="L12" i="8"/>
  <c r="K12" i="8"/>
  <c r="J12" i="8"/>
  <c r="I12" i="8"/>
  <c r="G12" i="8"/>
  <c r="F12" i="8"/>
  <c r="E12" i="8"/>
  <c r="D12" i="8"/>
  <c r="E12" i="12" l="1"/>
  <c r="J12" i="12"/>
  <c r="V12" i="12"/>
  <c r="F12" i="12"/>
  <c r="N12" i="12"/>
  <c r="R12" i="12"/>
  <c r="D12" i="12"/>
  <c r="I12" i="12"/>
  <c r="L12" i="12"/>
  <c r="P12" i="12"/>
  <c r="T12" i="12"/>
  <c r="X12" i="12"/>
  <c r="G12" i="12"/>
  <c r="K12" i="12"/>
  <c r="O12" i="12"/>
  <c r="S12" i="12"/>
  <c r="W12" i="12"/>
  <c r="X117" i="15" l="1"/>
  <c r="X91" i="15"/>
  <c r="Q14" i="15"/>
  <c r="C7" i="8" l="1"/>
  <c r="C8" i="8"/>
  <c r="C9" i="8"/>
  <c r="C10" i="8"/>
  <c r="W117" i="15" l="1"/>
  <c r="W91" i="15"/>
  <c r="Q13" i="15"/>
  <c r="V117" i="15" l="1"/>
  <c r="V91" i="15"/>
  <c r="Q12" i="15" l="1"/>
  <c r="U117" i="15" l="1"/>
  <c r="U91" i="15"/>
  <c r="T117" i="15"/>
  <c r="T91" i="15"/>
  <c r="Q11" i="15"/>
  <c r="Q10" i="15"/>
  <c r="Q117" i="15"/>
  <c r="Q91" i="15"/>
  <c r="S91" i="15"/>
  <c r="R91" i="15"/>
  <c r="Q9" i="15"/>
  <c r="Q8" i="15"/>
  <c r="Q7" i="15"/>
  <c r="Q6" i="15"/>
  <c r="Q5" i="15"/>
  <c r="Q4" i="15"/>
  <c r="Q3" i="15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G54" i="8"/>
  <c r="F54" i="8"/>
  <c r="E54" i="8"/>
  <c r="D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G53" i="8"/>
  <c r="F53" i="8"/>
  <c r="E53" i="8"/>
  <c r="D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G52" i="8"/>
  <c r="F52" i="8"/>
  <c r="E52" i="8"/>
  <c r="D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G51" i="8"/>
  <c r="F51" i="8"/>
  <c r="E51" i="8"/>
  <c r="D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G50" i="8"/>
  <c r="F50" i="8"/>
  <c r="E50" i="8"/>
  <c r="D50" i="8"/>
  <c r="C70" i="8"/>
  <c r="D70" i="6" s="1"/>
  <c r="C69" i="8"/>
  <c r="D69" i="6" s="1"/>
  <c r="C68" i="8"/>
  <c r="D68" i="6" s="1"/>
  <c r="C67" i="8"/>
  <c r="D67" i="6" s="1"/>
  <c r="C66" i="8"/>
  <c r="D66" i="6" s="1"/>
  <c r="C66" i="6" s="1"/>
  <c r="C65" i="8"/>
  <c r="D65" i="6" s="1"/>
  <c r="C64" i="8"/>
  <c r="D64" i="6" s="1"/>
  <c r="C63" i="8"/>
  <c r="D63" i="6" s="1"/>
  <c r="C62" i="8"/>
  <c r="D62" i="6" s="1"/>
  <c r="C61" i="8"/>
  <c r="D61" i="6" s="1"/>
  <c r="C60" i="8"/>
  <c r="D60" i="6" s="1"/>
  <c r="C59" i="8"/>
  <c r="D59" i="6" s="1"/>
  <c r="C57" i="8"/>
  <c r="D57" i="6" s="1"/>
  <c r="C56" i="8"/>
  <c r="D56" i="6" s="1"/>
  <c r="C47" i="8"/>
  <c r="D47" i="6" s="1"/>
  <c r="C46" i="8"/>
  <c r="D46" i="6" s="1"/>
  <c r="C45" i="8"/>
  <c r="D45" i="6" s="1"/>
  <c r="C44" i="8"/>
  <c r="C43" i="8"/>
  <c r="D43" i="6" s="1"/>
  <c r="C40" i="8"/>
  <c r="D40" i="6" s="1"/>
  <c r="C39" i="8"/>
  <c r="D39" i="6" s="1"/>
  <c r="C38" i="8"/>
  <c r="D38" i="6" s="1"/>
  <c r="C37" i="8"/>
  <c r="D37" i="6"/>
  <c r="C36" i="8"/>
  <c r="D36" i="6" s="1"/>
  <c r="C33" i="8"/>
  <c r="D33" i="6" s="1"/>
  <c r="C32" i="8"/>
  <c r="D32" i="6" s="1"/>
  <c r="C31" i="8"/>
  <c r="D31" i="6" s="1"/>
  <c r="C30" i="8"/>
  <c r="D30" i="6" s="1"/>
  <c r="C29" i="8"/>
  <c r="C23" i="8"/>
  <c r="C22" i="8"/>
  <c r="D23" i="6" s="1"/>
  <c r="C21" i="8"/>
  <c r="D22" i="6" s="1"/>
  <c r="C20" i="8"/>
  <c r="D21" i="6" s="1"/>
  <c r="C19" i="8"/>
  <c r="D20" i="6" s="1"/>
  <c r="C15" i="8"/>
  <c r="D16" i="6" s="1"/>
  <c r="C13" i="8"/>
  <c r="D14" i="6" s="1"/>
  <c r="D10" i="6"/>
  <c r="D9" i="6"/>
  <c r="D8" i="6"/>
  <c r="D7" i="6"/>
  <c r="C70" i="11"/>
  <c r="E70" i="6" s="1"/>
  <c r="C69" i="11"/>
  <c r="E69" i="6" s="1"/>
  <c r="C68" i="11"/>
  <c r="E68" i="6" s="1"/>
  <c r="C67" i="11"/>
  <c r="E67" i="6" s="1"/>
  <c r="C66" i="11"/>
  <c r="C65" i="11"/>
  <c r="E65" i="6" s="1"/>
  <c r="C64" i="11"/>
  <c r="E64" i="6" s="1"/>
  <c r="C63" i="11"/>
  <c r="E63" i="6" s="1"/>
  <c r="C62" i="11"/>
  <c r="E62" i="6" s="1"/>
  <c r="C61" i="11"/>
  <c r="E61" i="6" s="1"/>
  <c r="C60" i="11"/>
  <c r="E60" i="6" s="1"/>
  <c r="C59" i="11"/>
  <c r="E59" i="6" s="1"/>
  <c r="C57" i="11"/>
  <c r="E57" i="6" s="1"/>
  <c r="C56" i="11"/>
  <c r="E56" i="6" s="1"/>
  <c r="C47" i="11"/>
  <c r="E47" i="6" s="1"/>
  <c r="C46" i="11"/>
  <c r="E46" i="6" s="1"/>
  <c r="C45" i="11"/>
  <c r="E45" i="6" s="1"/>
  <c r="C44" i="11"/>
  <c r="C43" i="11"/>
  <c r="E43" i="6" s="1"/>
  <c r="C40" i="11"/>
  <c r="E40" i="6" s="1"/>
  <c r="C39" i="11"/>
  <c r="E39" i="6" s="1"/>
  <c r="C38" i="11"/>
  <c r="E38" i="6" s="1"/>
  <c r="C37" i="11"/>
  <c r="E37" i="6" s="1"/>
  <c r="C36" i="11"/>
  <c r="E36" i="6" s="1"/>
  <c r="C33" i="11"/>
  <c r="E33" i="6" s="1"/>
  <c r="C32" i="11"/>
  <c r="E32" i="6" s="1"/>
  <c r="C31" i="11"/>
  <c r="E31" i="6" s="1"/>
  <c r="C30" i="11"/>
  <c r="C29" i="11"/>
  <c r="E29" i="6" s="1"/>
  <c r="C23" i="11"/>
  <c r="C22" i="11"/>
  <c r="C21" i="11"/>
  <c r="E22" i="6" s="1"/>
  <c r="C20" i="11"/>
  <c r="E21" i="6" s="1"/>
  <c r="C19" i="11"/>
  <c r="E20" i="6" s="1"/>
  <c r="C15" i="11"/>
  <c r="E16" i="6" s="1"/>
  <c r="C13" i="11"/>
  <c r="C10" i="11"/>
  <c r="E10" i="6" s="1"/>
  <c r="C10" i="6" s="1"/>
  <c r="C9" i="11"/>
  <c r="E9" i="6" s="1"/>
  <c r="C8" i="11"/>
  <c r="E8" i="6" s="1"/>
  <c r="C7" i="11"/>
  <c r="E7" i="6" s="1"/>
  <c r="Y6" i="8"/>
  <c r="Y17" i="8"/>
  <c r="Y26" i="8"/>
  <c r="Y34" i="8"/>
  <c r="Y41" i="8"/>
  <c r="Y48" i="8"/>
  <c r="Y25" i="8" s="1"/>
  <c r="S117" i="15"/>
  <c r="R117" i="15"/>
  <c r="AG144" i="4"/>
  <c r="AG118" i="4"/>
  <c r="U39" i="4"/>
  <c r="D26" i="11"/>
  <c r="AF144" i="4"/>
  <c r="AF118" i="4"/>
  <c r="AE144" i="4"/>
  <c r="AE118" i="4"/>
  <c r="U38" i="4"/>
  <c r="U37" i="4"/>
  <c r="X21" i="12"/>
  <c r="W21" i="12"/>
  <c r="V21" i="12"/>
  <c r="U21" i="12"/>
  <c r="T21" i="12"/>
  <c r="S21" i="12"/>
  <c r="R21" i="12"/>
  <c r="Q21" i="12"/>
  <c r="P21" i="12"/>
  <c r="O21" i="12"/>
  <c r="N21" i="12"/>
  <c r="Y21" i="12"/>
  <c r="M21" i="12"/>
  <c r="L21" i="12"/>
  <c r="K21" i="12"/>
  <c r="J21" i="12"/>
  <c r="I21" i="12"/>
  <c r="G21" i="12"/>
  <c r="F21" i="12"/>
  <c r="E21" i="12"/>
  <c r="D21" i="12"/>
  <c r="X15" i="12"/>
  <c r="W15" i="12"/>
  <c r="V15" i="12"/>
  <c r="U15" i="12"/>
  <c r="T15" i="12"/>
  <c r="S15" i="12"/>
  <c r="R15" i="12"/>
  <c r="Q15" i="12"/>
  <c r="P15" i="12"/>
  <c r="O15" i="12"/>
  <c r="N15" i="12"/>
  <c r="Y15" i="12"/>
  <c r="M15" i="12"/>
  <c r="L15" i="12"/>
  <c r="K15" i="12"/>
  <c r="J15" i="12"/>
  <c r="I15" i="12"/>
  <c r="G15" i="12"/>
  <c r="F15" i="12"/>
  <c r="E15" i="12"/>
  <c r="X17" i="11"/>
  <c r="T17" i="11"/>
  <c r="N17" i="11"/>
  <c r="Y17" i="11"/>
  <c r="F17" i="11"/>
  <c r="D17" i="11"/>
  <c r="X17" i="8"/>
  <c r="K17" i="8"/>
  <c r="F17" i="8"/>
  <c r="E17" i="8"/>
  <c r="AD144" i="4"/>
  <c r="AD11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144" i="4"/>
  <c r="AC118" i="4"/>
  <c r="AB144" i="4"/>
  <c r="AB118" i="4"/>
  <c r="E23" i="6"/>
  <c r="X6" i="11"/>
  <c r="X34" i="11"/>
  <c r="X41" i="11"/>
  <c r="X48" i="11"/>
  <c r="X70" i="12"/>
  <c r="X69" i="12"/>
  <c r="X68" i="12"/>
  <c r="X67" i="12"/>
  <c r="X66" i="12"/>
  <c r="X65" i="12"/>
  <c r="X64" i="12"/>
  <c r="X63" i="12"/>
  <c r="X62" i="12"/>
  <c r="X61" i="12"/>
  <c r="X60" i="12"/>
  <c r="X59" i="12"/>
  <c r="X57" i="12"/>
  <c r="X56" i="12"/>
  <c r="X47" i="12"/>
  <c r="X46" i="12"/>
  <c r="X45" i="12"/>
  <c r="X44" i="12"/>
  <c r="X43" i="12"/>
  <c r="X40" i="12"/>
  <c r="X39" i="12"/>
  <c r="X38" i="12"/>
  <c r="X36" i="12"/>
  <c r="X37" i="12"/>
  <c r="X33" i="12"/>
  <c r="X32" i="12"/>
  <c r="X31" i="12"/>
  <c r="X30" i="12"/>
  <c r="X29" i="12"/>
  <c r="X23" i="12"/>
  <c r="X22" i="12"/>
  <c r="X20" i="12"/>
  <c r="X19" i="12"/>
  <c r="X13" i="12"/>
  <c r="P61" i="15" s="1"/>
  <c r="X10" i="12"/>
  <c r="X9" i="12"/>
  <c r="X8" i="12"/>
  <c r="X7" i="12"/>
  <c r="D34" i="11"/>
  <c r="E34" i="11"/>
  <c r="F34" i="11"/>
  <c r="G34" i="11"/>
  <c r="I34" i="11"/>
  <c r="J34" i="11"/>
  <c r="K34" i="11"/>
  <c r="L34" i="11"/>
  <c r="M34" i="11"/>
  <c r="Y34" i="11"/>
  <c r="N34" i="11"/>
  <c r="O34" i="11"/>
  <c r="P34" i="11"/>
  <c r="Q34" i="11"/>
  <c r="R34" i="11"/>
  <c r="S34" i="11"/>
  <c r="T34" i="11"/>
  <c r="U34" i="11"/>
  <c r="V34" i="11"/>
  <c r="W34" i="11"/>
  <c r="X48" i="8"/>
  <c r="X25" i="8" s="1"/>
  <c r="X41" i="8"/>
  <c r="X34" i="8"/>
  <c r="X6" i="8"/>
  <c r="X14" i="8" s="1"/>
  <c r="AA144" i="4"/>
  <c r="AA118" i="4"/>
  <c r="K20" i="12"/>
  <c r="S118" i="4"/>
  <c r="S144" i="4"/>
  <c r="Z118" i="4"/>
  <c r="Z144" i="4"/>
  <c r="Y118" i="4"/>
  <c r="Y144" i="4"/>
  <c r="D70" i="12"/>
  <c r="E70" i="12"/>
  <c r="F70" i="12"/>
  <c r="G70" i="12"/>
  <c r="I70" i="12"/>
  <c r="J70" i="12"/>
  <c r="K70" i="12"/>
  <c r="L70" i="12"/>
  <c r="M70" i="12"/>
  <c r="Y70" i="12"/>
  <c r="N70" i="12"/>
  <c r="O70" i="12"/>
  <c r="P70" i="12"/>
  <c r="Q70" i="12"/>
  <c r="R70" i="12"/>
  <c r="S70" i="12"/>
  <c r="T70" i="12"/>
  <c r="U70" i="12"/>
  <c r="V70" i="12"/>
  <c r="W70" i="12"/>
  <c r="D66" i="12"/>
  <c r="E66" i="12"/>
  <c r="F66" i="12"/>
  <c r="G66" i="12"/>
  <c r="I66" i="12"/>
  <c r="J66" i="12"/>
  <c r="K66" i="12"/>
  <c r="L66" i="12"/>
  <c r="M66" i="12"/>
  <c r="Y66" i="12"/>
  <c r="N66" i="12"/>
  <c r="O66" i="12"/>
  <c r="P66" i="12"/>
  <c r="Q66" i="12"/>
  <c r="R66" i="12"/>
  <c r="S66" i="12"/>
  <c r="T66" i="12"/>
  <c r="U66" i="12"/>
  <c r="V66" i="12"/>
  <c r="W66" i="12"/>
  <c r="X118" i="4"/>
  <c r="X144" i="4"/>
  <c r="W144" i="4"/>
  <c r="W118" i="4"/>
  <c r="E9" i="12"/>
  <c r="V144" i="4"/>
  <c r="V118" i="4"/>
  <c r="G59" i="12"/>
  <c r="W54" i="11"/>
  <c r="V54" i="11"/>
  <c r="U54" i="11"/>
  <c r="T54" i="11"/>
  <c r="S54" i="11"/>
  <c r="R54" i="11"/>
  <c r="Q54" i="11"/>
  <c r="P54" i="11"/>
  <c r="O54" i="11"/>
  <c r="N54" i="11"/>
  <c r="Y54" i="11"/>
  <c r="M54" i="11"/>
  <c r="L54" i="11"/>
  <c r="K54" i="11"/>
  <c r="J54" i="11"/>
  <c r="I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Y53" i="11"/>
  <c r="M53" i="11"/>
  <c r="L53" i="11"/>
  <c r="K53" i="11"/>
  <c r="J53" i="11"/>
  <c r="I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Y52" i="11"/>
  <c r="M52" i="11"/>
  <c r="L52" i="11"/>
  <c r="K52" i="11"/>
  <c r="J52" i="11"/>
  <c r="I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Y51" i="11"/>
  <c r="M51" i="11"/>
  <c r="L51" i="11"/>
  <c r="K51" i="11"/>
  <c r="J51" i="11"/>
  <c r="I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Y50" i="11"/>
  <c r="M50" i="11"/>
  <c r="L50" i="11"/>
  <c r="K50" i="11"/>
  <c r="J50" i="11"/>
  <c r="I50" i="11"/>
  <c r="G50" i="11"/>
  <c r="F50" i="11"/>
  <c r="E50" i="11"/>
  <c r="U144" i="4"/>
  <c r="U118" i="4"/>
  <c r="D54" i="11"/>
  <c r="T144" i="4"/>
  <c r="T118" i="4"/>
  <c r="D23" i="12"/>
  <c r="E23" i="12"/>
  <c r="F23" i="12"/>
  <c r="G23" i="12"/>
  <c r="I23" i="12"/>
  <c r="J23" i="12"/>
  <c r="K23" i="12"/>
  <c r="L23" i="12"/>
  <c r="M23" i="12"/>
  <c r="Y23" i="12"/>
  <c r="N23" i="12"/>
  <c r="O23" i="12"/>
  <c r="P23" i="12"/>
  <c r="Q23" i="12"/>
  <c r="R23" i="12"/>
  <c r="S23" i="12"/>
  <c r="T23" i="12"/>
  <c r="U23" i="12"/>
  <c r="V23" i="12"/>
  <c r="W23" i="12"/>
  <c r="E17" i="11"/>
  <c r="G17" i="11"/>
  <c r="I17" i="11"/>
  <c r="J17" i="11"/>
  <c r="K17" i="11"/>
  <c r="L17" i="11"/>
  <c r="M17" i="11"/>
  <c r="O17" i="11"/>
  <c r="P17" i="11"/>
  <c r="Q17" i="11"/>
  <c r="R17" i="11"/>
  <c r="S17" i="11"/>
  <c r="U17" i="11"/>
  <c r="V17" i="11"/>
  <c r="W17" i="11"/>
  <c r="E59" i="12"/>
  <c r="F59" i="12"/>
  <c r="I59" i="12"/>
  <c r="J59" i="12"/>
  <c r="K59" i="12"/>
  <c r="L59" i="12"/>
  <c r="M59" i="12"/>
  <c r="Y59" i="12"/>
  <c r="N59" i="12"/>
  <c r="O59" i="12"/>
  <c r="P59" i="12"/>
  <c r="Q59" i="12"/>
  <c r="R59" i="12"/>
  <c r="S59" i="12"/>
  <c r="T59" i="12"/>
  <c r="U59" i="12"/>
  <c r="V59" i="12"/>
  <c r="W59" i="12"/>
  <c r="E61" i="12"/>
  <c r="F61" i="12"/>
  <c r="G61" i="12"/>
  <c r="I61" i="12"/>
  <c r="J61" i="12"/>
  <c r="K61" i="12"/>
  <c r="L61" i="12"/>
  <c r="M61" i="12"/>
  <c r="Y61" i="12"/>
  <c r="N61" i="12"/>
  <c r="O61" i="12"/>
  <c r="P61" i="12"/>
  <c r="Q61" i="12"/>
  <c r="R61" i="12"/>
  <c r="S61" i="12"/>
  <c r="T61" i="12"/>
  <c r="U61" i="12"/>
  <c r="V61" i="12"/>
  <c r="W61" i="12"/>
  <c r="E62" i="12"/>
  <c r="F62" i="12"/>
  <c r="G62" i="12"/>
  <c r="I62" i="12"/>
  <c r="J62" i="12"/>
  <c r="K62" i="12"/>
  <c r="L62" i="12"/>
  <c r="M62" i="12"/>
  <c r="Y62" i="12"/>
  <c r="N62" i="12"/>
  <c r="O62" i="12"/>
  <c r="P62" i="12"/>
  <c r="Q62" i="12"/>
  <c r="R62" i="12"/>
  <c r="S62" i="12"/>
  <c r="T62" i="12"/>
  <c r="U62" i="12"/>
  <c r="V62" i="12"/>
  <c r="W62" i="12"/>
  <c r="E64" i="12"/>
  <c r="F64" i="12"/>
  <c r="G64" i="12"/>
  <c r="I64" i="12"/>
  <c r="J64" i="12"/>
  <c r="K64" i="12"/>
  <c r="L64" i="12"/>
  <c r="M64" i="12"/>
  <c r="Y64" i="12"/>
  <c r="N64" i="12"/>
  <c r="O64" i="12"/>
  <c r="P64" i="12"/>
  <c r="Q64" i="12"/>
  <c r="R64" i="12"/>
  <c r="S64" i="12"/>
  <c r="T64" i="12"/>
  <c r="U64" i="12"/>
  <c r="V64" i="12"/>
  <c r="W64" i="12"/>
  <c r="E65" i="12"/>
  <c r="F65" i="12"/>
  <c r="G65" i="12"/>
  <c r="I65" i="12"/>
  <c r="J65" i="12"/>
  <c r="K65" i="12"/>
  <c r="L65" i="12"/>
  <c r="M65" i="12"/>
  <c r="Y65" i="12"/>
  <c r="N65" i="12"/>
  <c r="O65" i="12"/>
  <c r="P65" i="12"/>
  <c r="Q65" i="12"/>
  <c r="R65" i="12"/>
  <c r="S65" i="12"/>
  <c r="T65" i="12"/>
  <c r="U65" i="12"/>
  <c r="V65" i="12"/>
  <c r="W65" i="12"/>
  <c r="E68" i="12"/>
  <c r="F68" i="12"/>
  <c r="G68" i="12"/>
  <c r="I68" i="12"/>
  <c r="J68" i="12"/>
  <c r="K68" i="12"/>
  <c r="L68" i="12"/>
  <c r="M68" i="12"/>
  <c r="Y68" i="12"/>
  <c r="N68" i="12"/>
  <c r="O68" i="12"/>
  <c r="P68" i="12"/>
  <c r="Q68" i="12"/>
  <c r="R68" i="12"/>
  <c r="S68" i="12"/>
  <c r="T68" i="12"/>
  <c r="U68" i="12"/>
  <c r="V68" i="12"/>
  <c r="W68" i="12"/>
  <c r="E69" i="12"/>
  <c r="F69" i="12"/>
  <c r="G69" i="12"/>
  <c r="I69" i="12"/>
  <c r="J69" i="12"/>
  <c r="K69" i="12"/>
  <c r="L69" i="12"/>
  <c r="M69" i="12"/>
  <c r="Y69" i="12"/>
  <c r="N69" i="12"/>
  <c r="O69" i="12"/>
  <c r="P69" i="12"/>
  <c r="Q69" i="12"/>
  <c r="R69" i="12"/>
  <c r="S69" i="12"/>
  <c r="T69" i="12"/>
  <c r="U69" i="12"/>
  <c r="V69" i="12"/>
  <c r="W69" i="12"/>
  <c r="E56" i="12"/>
  <c r="F56" i="12"/>
  <c r="G56" i="12"/>
  <c r="I56" i="12"/>
  <c r="J56" i="12"/>
  <c r="K56" i="12"/>
  <c r="L56" i="12"/>
  <c r="M56" i="12"/>
  <c r="Y56" i="12"/>
  <c r="N56" i="12"/>
  <c r="O56" i="12"/>
  <c r="P56" i="12"/>
  <c r="Q56" i="12"/>
  <c r="R56" i="12"/>
  <c r="S56" i="12"/>
  <c r="T56" i="12"/>
  <c r="U56" i="12"/>
  <c r="V56" i="12"/>
  <c r="W56" i="12"/>
  <c r="E57" i="12"/>
  <c r="F57" i="12"/>
  <c r="G57" i="12"/>
  <c r="I57" i="12"/>
  <c r="J57" i="12"/>
  <c r="K57" i="12"/>
  <c r="L57" i="12"/>
  <c r="M57" i="12"/>
  <c r="Y57" i="12"/>
  <c r="N57" i="12"/>
  <c r="O57" i="12"/>
  <c r="P57" i="12"/>
  <c r="Q57" i="12"/>
  <c r="R57" i="12"/>
  <c r="S57" i="12"/>
  <c r="T57" i="12"/>
  <c r="U57" i="12"/>
  <c r="V57" i="12"/>
  <c r="W57" i="12"/>
  <c r="E43" i="12"/>
  <c r="F43" i="12"/>
  <c r="G43" i="12"/>
  <c r="I43" i="12"/>
  <c r="J43" i="12"/>
  <c r="K43" i="12"/>
  <c r="L43" i="12"/>
  <c r="M43" i="12"/>
  <c r="Y43" i="12"/>
  <c r="N43" i="12"/>
  <c r="O43" i="12"/>
  <c r="P43" i="12"/>
  <c r="Q43" i="12"/>
  <c r="R43" i="12"/>
  <c r="S43" i="12"/>
  <c r="T43" i="12"/>
  <c r="U43" i="12"/>
  <c r="V43" i="12"/>
  <c r="W43" i="12"/>
  <c r="E44" i="12"/>
  <c r="F44" i="12"/>
  <c r="G44" i="12"/>
  <c r="I44" i="12"/>
  <c r="J44" i="12"/>
  <c r="K44" i="12"/>
  <c r="L44" i="12"/>
  <c r="M44" i="12"/>
  <c r="Y44" i="12"/>
  <c r="N44" i="12"/>
  <c r="O44" i="12"/>
  <c r="P44" i="12"/>
  <c r="Q44" i="12"/>
  <c r="R44" i="12"/>
  <c r="S44" i="12"/>
  <c r="T44" i="12"/>
  <c r="U44" i="12"/>
  <c r="V44" i="12"/>
  <c r="W44" i="12"/>
  <c r="E45" i="12"/>
  <c r="F45" i="12"/>
  <c r="G45" i="12"/>
  <c r="I45" i="12"/>
  <c r="J45" i="12"/>
  <c r="K45" i="12"/>
  <c r="L45" i="12"/>
  <c r="M45" i="12"/>
  <c r="Y45" i="12"/>
  <c r="N45" i="12"/>
  <c r="O45" i="12"/>
  <c r="P45" i="12"/>
  <c r="Q45" i="12"/>
  <c r="R45" i="12"/>
  <c r="S45" i="12"/>
  <c r="T45" i="12"/>
  <c r="U45" i="12"/>
  <c r="V45" i="12"/>
  <c r="W45" i="12"/>
  <c r="E46" i="12"/>
  <c r="F46" i="12"/>
  <c r="G46" i="12"/>
  <c r="I46" i="12"/>
  <c r="J46" i="12"/>
  <c r="K46" i="12"/>
  <c r="L46" i="12"/>
  <c r="M46" i="12"/>
  <c r="Y46" i="12"/>
  <c r="N46" i="12"/>
  <c r="O46" i="12"/>
  <c r="P46" i="12"/>
  <c r="Q46" i="12"/>
  <c r="R46" i="12"/>
  <c r="S46" i="12"/>
  <c r="T46" i="12"/>
  <c r="U46" i="12"/>
  <c r="V46" i="12"/>
  <c r="W46" i="12"/>
  <c r="E47" i="12"/>
  <c r="F47" i="12"/>
  <c r="G47" i="12"/>
  <c r="I47" i="12"/>
  <c r="J47" i="12"/>
  <c r="K47" i="12"/>
  <c r="L47" i="12"/>
  <c r="M47" i="12"/>
  <c r="Y47" i="12"/>
  <c r="N47" i="12"/>
  <c r="O47" i="12"/>
  <c r="P47" i="12"/>
  <c r="Q47" i="12"/>
  <c r="R47" i="12"/>
  <c r="S47" i="12"/>
  <c r="T47" i="12"/>
  <c r="U47" i="12"/>
  <c r="V47" i="12"/>
  <c r="W47" i="12"/>
  <c r="E36" i="12"/>
  <c r="F36" i="12"/>
  <c r="G36" i="12"/>
  <c r="I36" i="12"/>
  <c r="J36" i="12"/>
  <c r="K36" i="12"/>
  <c r="L36" i="12"/>
  <c r="M36" i="12"/>
  <c r="Y36" i="12"/>
  <c r="N36" i="12"/>
  <c r="O36" i="12"/>
  <c r="P36" i="12"/>
  <c r="Q36" i="12"/>
  <c r="R36" i="12"/>
  <c r="S36" i="12"/>
  <c r="T36" i="12"/>
  <c r="U36" i="12"/>
  <c r="V36" i="12"/>
  <c r="W36" i="12"/>
  <c r="E37" i="12"/>
  <c r="F37" i="12"/>
  <c r="G37" i="12"/>
  <c r="I37" i="12"/>
  <c r="J37" i="12"/>
  <c r="K37" i="12"/>
  <c r="L37" i="12"/>
  <c r="M37" i="12"/>
  <c r="Y37" i="12"/>
  <c r="N37" i="12"/>
  <c r="O37" i="12"/>
  <c r="P37" i="12"/>
  <c r="Q37" i="12"/>
  <c r="R37" i="12"/>
  <c r="S37" i="12"/>
  <c r="T37" i="12"/>
  <c r="U37" i="12"/>
  <c r="V37" i="12"/>
  <c r="W37" i="12"/>
  <c r="E38" i="12"/>
  <c r="F38" i="12"/>
  <c r="G38" i="12"/>
  <c r="I38" i="12"/>
  <c r="J38" i="12"/>
  <c r="K38" i="12"/>
  <c r="L38" i="12"/>
  <c r="M38" i="12"/>
  <c r="Y38" i="12"/>
  <c r="N38" i="12"/>
  <c r="O38" i="12"/>
  <c r="P38" i="12"/>
  <c r="Q38" i="12"/>
  <c r="R38" i="12"/>
  <c r="S38" i="12"/>
  <c r="T38" i="12"/>
  <c r="U38" i="12"/>
  <c r="V38" i="12"/>
  <c r="W38" i="12"/>
  <c r="E39" i="12"/>
  <c r="F39" i="12"/>
  <c r="G39" i="12"/>
  <c r="I39" i="12"/>
  <c r="J39" i="12"/>
  <c r="K39" i="12"/>
  <c r="L39" i="12"/>
  <c r="M39" i="12"/>
  <c r="Y39" i="12"/>
  <c r="N39" i="12"/>
  <c r="O39" i="12"/>
  <c r="P39" i="12"/>
  <c r="Q39" i="12"/>
  <c r="R39" i="12"/>
  <c r="S39" i="12"/>
  <c r="T39" i="12"/>
  <c r="U39" i="12"/>
  <c r="V39" i="12"/>
  <c r="W39" i="12"/>
  <c r="E40" i="12"/>
  <c r="F40" i="12"/>
  <c r="G40" i="12"/>
  <c r="I40" i="12"/>
  <c r="J40" i="12"/>
  <c r="K40" i="12"/>
  <c r="L40" i="12"/>
  <c r="M40" i="12"/>
  <c r="Y40" i="12"/>
  <c r="N40" i="12"/>
  <c r="O40" i="12"/>
  <c r="P40" i="12"/>
  <c r="Q40" i="12"/>
  <c r="R40" i="12"/>
  <c r="S40" i="12"/>
  <c r="T40" i="12"/>
  <c r="U40" i="12"/>
  <c r="V40" i="12"/>
  <c r="W40" i="12"/>
  <c r="E29" i="12"/>
  <c r="F29" i="12"/>
  <c r="G29" i="12"/>
  <c r="I29" i="12"/>
  <c r="J29" i="12"/>
  <c r="K29" i="12"/>
  <c r="L29" i="12"/>
  <c r="M29" i="12"/>
  <c r="Y29" i="12"/>
  <c r="N29" i="12"/>
  <c r="O29" i="12"/>
  <c r="P29" i="12"/>
  <c r="Q29" i="12"/>
  <c r="R29" i="12"/>
  <c r="S29" i="12"/>
  <c r="T29" i="12"/>
  <c r="U29" i="12"/>
  <c r="V29" i="12"/>
  <c r="W29" i="12"/>
  <c r="E30" i="12"/>
  <c r="F30" i="12"/>
  <c r="G30" i="12"/>
  <c r="J30" i="12"/>
  <c r="K30" i="12"/>
  <c r="L30" i="12"/>
  <c r="M30" i="12"/>
  <c r="Y30" i="12"/>
  <c r="N30" i="12"/>
  <c r="O30" i="12"/>
  <c r="P30" i="12"/>
  <c r="Q30" i="12"/>
  <c r="R30" i="12"/>
  <c r="S30" i="12"/>
  <c r="T30" i="12"/>
  <c r="U30" i="12"/>
  <c r="V30" i="12"/>
  <c r="W30" i="12"/>
  <c r="E31" i="12"/>
  <c r="F31" i="12"/>
  <c r="G31" i="12"/>
  <c r="I31" i="12"/>
  <c r="J31" i="12"/>
  <c r="K31" i="12"/>
  <c r="L31" i="12"/>
  <c r="M31" i="12"/>
  <c r="Y31" i="12"/>
  <c r="N31" i="12"/>
  <c r="O31" i="12"/>
  <c r="P31" i="12"/>
  <c r="Q31" i="12"/>
  <c r="R31" i="12"/>
  <c r="S31" i="12"/>
  <c r="T31" i="12"/>
  <c r="U31" i="12"/>
  <c r="V31" i="12"/>
  <c r="W31" i="12"/>
  <c r="E32" i="12"/>
  <c r="F32" i="12"/>
  <c r="G32" i="12"/>
  <c r="I32" i="12"/>
  <c r="J32" i="12"/>
  <c r="K32" i="12"/>
  <c r="L32" i="12"/>
  <c r="M32" i="12"/>
  <c r="Y32" i="12"/>
  <c r="N32" i="12"/>
  <c r="O32" i="12"/>
  <c r="P32" i="12"/>
  <c r="Q32" i="12"/>
  <c r="R32" i="12"/>
  <c r="S32" i="12"/>
  <c r="T32" i="12"/>
  <c r="U32" i="12"/>
  <c r="V32" i="12"/>
  <c r="W32" i="12"/>
  <c r="E33" i="12"/>
  <c r="F33" i="12"/>
  <c r="G33" i="12"/>
  <c r="I33" i="12"/>
  <c r="J33" i="12"/>
  <c r="K33" i="12"/>
  <c r="L33" i="12"/>
  <c r="M33" i="12"/>
  <c r="Y33" i="12"/>
  <c r="N33" i="12"/>
  <c r="O33" i="12"/>
  <c r="P33" i="12"/>
  <c r="Q33" i="12"/>
  <c r="R33" i="12"/>
  <c r="S33" i="12"/>
  <c r="T33" i="12"/>
  <c r="U33" i="12"/>
  <c r="V33" i="12"/>
  <c r="W33" i="12"/>
  <c r="E22" i="12"/>
  <c r="F22" i="12"/>
  <c r="G22" i="12"/>
  <c r="I22" i="12"/>
  <c r="J22" i="12"/>
  <c r="K22" i="12"/>
  <c r="L22" i="12"/>
  <c r="M22" i="12"/>
  <c r="Y22" i="12"/>
  <c r="N22" i="12"/>
  <c r="O22" i="12"/>
  <c r="P22" i="12"/>
  <c r="Q22" i="12"/>
  <c r="R22" i="12"/>
  <c r="S22" i="12"/>
  <c r="T22" i="12"/>
  <c r="U22" i="12"/>
  <c r="V22" i="12"/>
  <c r="W22" i="12"/>
  <c r="Y19" i="12"/>
  <c r="O19" i="12"/>
  <c r="P19" i="12"/>
  <c r="Q19" i="12"/>
  <c r="R19" i="12"/>
  <c r="S19" i="12"/>
  <c r="T19" i="12"/>
  <c r="U19" i="12"/>
  <c r="V19" i="12"/>
  <c r="W19" i="12"/>
  <c r="E20" i="12"/>
  <c r="F20" i="12"/>
  <c r="G20" i="12"/>
  <c r="I20" i="12"/>
  <c r="J20" i="12"/>
  <c r="L20" i="12"/>
  <c r="M20" i="12"/>
  <c r="Y20" i="12"/>
  <c r="N20" i="12"/>
  <c r="O20" i="12"/>
  <c r="P20" i="12"/>
  <c r="Q20" i="12"/>
  <c r="R20" i="12"/>
  <c r="S20" i="12"/>
  <c r="T20" i="12"/>
  <c r="U20" i="12"/>
  <c r="V20" i="12"/>
  <c r="W20" i="12"/>
  <c r="E13" i="12"/>
  <c r="F13" i="12"/>
  <c r="F51" i="12" s="1"/>
  <c r="G13" i="12"/>
  <c r="G51" i="12" s="1"/>
  <c r="I13" i="12"/>
  <c r="U75" i="4"/>
  <c r="J13" i="12"/>
  <c r="J50" i="12" s="1"/>
  <c r="K13" i="12"/>
  <c r="AA102" i="15" s="1"/>
  <c r="L13" i="12"/>
  <c r="AA103" i="15" s="1"/>
  <c r="M13" i="12"/>
  <c r="U79" i="4" s="1"/>
  <c r="Y13" i="12"/>
  <c r="AA116" i="15" s="1"/>
  <c r="N13" i="12"/>
  <c r="O13" i="12"/>
  <c r="U82" i="4" s="1"/>
  <c r="P13" i="12"/>
  <c r="P50" i="12" s="1"/>
  <c r="Q13" i="12"/>
  <c r="AA108" i="15" s="1"/>
  <c r="R13" i="12"/>
  <c r="AA109" i="15" s="1"/>
  <c r="S13" i="12"/>
  <c r="U86" i="4" s="1"/>
  <c r="T13" i="12"/>
  <c r="AA111" i="15" s="1"/>
  <c r="U13" i="12"/>
  <c r="U88" i="4" s="1"/>
  <c r="V13" i="12"/>
  <c r="W13" i="12"/>
  <c r="U90" i="4" s="1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R7" i="12"/>
  <c r="S7" i="12"/>
  <c r="T7" i="12"/>
  <c r="U7" i="12"/>
  <c r="V7" i="12"/>
  <c r="W7" i="12"/>
  <c r="P8" i="12"/>
  <c r="P9" i="12"/>
  <c r="P10" i="12"/>
  <c r="O8" i="12"/>
  <c r="O9" i="12"/>
  <c r="O10" i="12"/>
  <c r="N8" i="12"/>
  <c r="N9" i="12"/>
  <c r="N10" i="12"/>
  <c r="Y8" i="12"/>
  <c r="Y9" i="12"/>
  <c r="Y10" i="12"/>
  <c r="M8" i="12"/>
  <c r="M9" i="12"/>
  <c r="M10" i="12"/>
  <c r="L8" i="12"/>
  <c r="L9" i="12"/>
  <c r="L10" i="12"/>
  <c r="K8" i="12"/>
  <c r="K9" i="12"/>
  <c r="K10" i="12"/>
  <c r="J8" i="12"/>
  <c r="J9" i="12"/>
  <c r="J10" i="12"/>
  <c r="I8" i="12"/>
  <c r="I9" i="12"/>
  <c r="I10" i="12"/>
  <c r="G8" i="12"/>
  <c r="G9" i="12"/>
  <c r="G10" i="12"/>
  <c r="F8" i="12"/>
  <c r="F9" i="12"/>
  <c r="F10" i="12"/>
  <c r="E8" i="12"/>
  <c r="E10" i="12"/>
  <c r="F7" i="12"/>
  <c r="E7" i="12"/>
  <c r="G7" i="12"/>
  <c r="I7" i="12"/>
  <c r="J7" i="12"/>
  <c r="K7" i="12"/>
  <c r="L7" i="12"/>
  <c r="M7" i="12"/>
  <c r="Y7" i="12"/>
  <c r="N7" i="12"/>
  <c r="O7" i="12"/>
  <c r="P7" i="12"/>
  <c r="Q7" i="12"/>
  <c r="D61" i="12"/>
  <c r="D62" i="12"/>
  <c r="D64" i="12"/>
  <c r="D65" i="12"/>
  <c r="D68" i="12"/>
  <c r="D69" i="12"/>
  <c r="D59" i="12"/>
  <c r="D57" i="12"/>
  <c r="D56" i="12"/>
  <c r="D44" i="12"/>
  <c r="D45" i="12"/>
  <c r="D46" i="12"/>
  <c r="D47" i="12"/>
  <c r="D43" i="12"/>
  <c r="D37" i="12"/>
  <c r="D38" i="12"/>
  <c r="D39" i="12"/>
  <c r="D40" i="12"/>
  <c r="D36" i="12"/>
  <c r="D30" i="12"/>
  <c r="D31" i="12"/>
  <c r="D32" i="12"/>
  <c r="D33" i="12"/>
  <c r="D29" i="12"/>
  <c r="D22" i="12"/>
  <c r="D20" i="12"/>
  <c r="D15" i="12"/>
  <c r="D13" i="12"/>
  <c r="D8" i="12"/>
  <c r="D9" i="12"/>
  <c r="D10" i="12"/>
  <c r="D7" i="12"/>
  <c r="I41" i="11"/>
  <c r="I26" i="11"/>
  <c r="D51" i="11"/>
  <c r="D52" i="11"/>
  <c r="D53" i="11"/>
  <c r="D50" i="11"/>
  <c r="R6" i="11"/>
  <c r="Q41" i="8"/>
  <c r="Q26" i="8"/>
  <c r="I48" i="11"/>
  <c r="I25" i="11" s="1"/>
  <c r="F67" i="12"/>
  <c r="F48" i="11"/>
  <c r="F25" i="11" s="1"/>
  <c r="F41" i="11"/>
  <c r="F26" i="11"/>
  <c r="F6" i="11"/>
  <c r="E60" i="12"/>
  <c r="E48" i="8"/>
  <c r="E25" i="8" s="1"/>
  <c r="E41" i="8"/>
  <c r="E26" i="8"/>
  <c r="E34" i="8"/>
  <c r="E6" i="8"/>
  <c r="S60" i="12"/>
  <c r="S48" i="8"/>
  <c r="S25" i="8" s="1"/>
  <c r="S41" i="8"/>
  <c r="S26" i="8"/>
  <c r="S34" i="8"/>
  <c r="S17" i="8"/>
  <c r="S6" i="8"/>
  <c r="S14" i="8" s="1"/>
  <c r="W67" i="12"/>
  <c r="W48" i="11"/>
  <c r="W25" i="11" s="1"/>
  <c r="W41" i="11"/>
  <c r="W26" i="11"/>
  <c r="W6" i="11"/>
  <c r="Y67" i="12"/>
  <c r="Y48" i="11"/>
  <c r="Y25" i="11" s="1"/>
  <c r="Y41" i="11"/>
  <c r="Y26" i="11"/>
  <c r="Y6" i="11"/>
  <c r="T48" i="11"/>
  <c r="T25" i="11" s="1"/>
  <c r="U48" i="11"/>
  <c r="U25" i="11" s="1"/>
  <c r="S48" i="11"/>
  <c r="S25" i="11" s="1"/>
  <c r="R48" i="11"/>
  <c r="R25" i="11" s="1"/>
  <c r="V48" i="11"/>
  <c r="V25" i="11" s="1"/>
  <c r="D48" i="11"/>
  <c r="D25" i="11" s="1"/>
  <c r="M48" i="11"/>
  <c r="M25" i="11" s="1"/>
  <c r="Q48" i="11"/>
  <c r="Q25" i="11" s="1"/>
  <c r="P48" i="11"/>
  <c r="P25" i="11" s="1"/>
  <c r="O48" i="11"/>
  <c r="O25" i="11" s="1"/>
  <c r="N48" i="11"/>
  <c r="N25" i="11" s="1"/>
  <c r="L48" i="11"/>
  <c r="L25" i="11" s="1"/>
  <c r="K48" i="11"/>
  <c r="K25" i="11" s="1"/>
  <c r="J48" i="11"/>
  <c r="J25" i="11" s="1"/>
  <c r="G48" i="11"/>
  <c r="G25" i="11" s="1"/>
  <c r="E48" i="11"/>
  <c r="E25" i="11" s="1"/>
  <c r="T41" i="11"/>
  <c r="T26" i="11"/>
  <c r="U41" i="11"/>
  <c r="U26" i="11"/>
  <c r="S41" i="11"/>
  <c r="S26" i="11"/>
  <c r="R41" i="11"/>
  <c r="R26" i="11"/>
  <c r="V41" i="11"/>
  <c r="V26" i="11"/>
  <c r="D41" i="11"/>
  <c r="M41" i="11"/>
  <c r="M26" i="11"/>
  <c r="Q41" i="11"/>
  <c r="Q26" i="11"/>
  <c r="P41" i="11"/>
  <c r="P26" i="11"/>
  <c r="O41" i="11"/>
  <c r="O26" i="11"/>
  <c r="N41" i="11"/>
  <c r="N26" i="11"/>
  <c r="L41" i="11"/>
  <c r="L26" i="11"/>
  <c r="K41" i="11"/>
  <c r="K26" i="11"/>
  <c r="J41" i="11"/>
  <c r="J26" i="11"/>
  <c r="G41" i="11"/>
  <c r="G26" i="11"/>
  <c r="E41" i="11"/>
  <c r="E26" i="11"/>
  <c r="T67" i="12"/>
  <c r="U67" i="12"/>
  <c r="S67" i="12"/>
  <c r="R67" i="12"/>
  <c r="V67" i="12"/>
  <c r="D67" i="12"/>
  <c r="M67" i="12"/>
  <c r="Q67" i="12"/>
  <c r="P67" i="12"/>
  <c r="O67" i="12"/>
  <c r="N67" i="12"/>
  <c r="L67" i="12"/>
  <c r="K67" i="12"/>
  <c r="J67" i="12"/>
  <c r="I67" i="12"/>
  <c r="G67" i="12"/>
  <c r="E67" i="12"/>
  <c r="S6" i="11"/>
  <c r="N60" i="12"/>
  <c r="N48" i="8"/>
  <c r="N25" i="8" s="1"/>
  <c r="N41" i="8"/>
  <c r="N26" i="8"/>
  <c r="N34" i="8"/>
  <c r="N17" i="8"/>
  <c r="N6" i="8"/>
  <c r="N14" i="8" s="1"/>
  <c r="C2" i="12"/>
  <c r="G6" i="8"/>
  <c r="F6" i="8"/>
  <c r="F14" i="8" s="1"/>
  <c r="D6" i="8"/>
  <c r="V6" i="11"/>
  <c r="T6" i="11"/>
  <c r="U6" i="11"/>
  <c r="Y60" i="12"/>
  <c r="Q6" i="11"/>
  <c r="L6" i="11"/>
  <c r="L63" i="12"/>
  <c r="G6" i="11"/>
  <c r="K48" i="8"/>
  <c r="K25" i="8" s="1"/>
  <c r="K41" i="8"/>
  <c r="K26" i="8"/>
  <c r="K34" i="8"/>
  <c r="O6" i="11"/>
  <c r="K60" i="12"/>
  <c r="K6" i="8"/>
  <c r="K14" i="8" s="1"/>
  <c r="U48" i="8"/>
  <c r="U25" i="8" s="1"/>
  <c r="U41" i="8"/>
  <c r="U26" i="8"/>
  <c r="U34" i="8"/>
  <c r="U60" i="12"/>
  <c r="U6" i="8"/>
  <c r="U14" i="8" s="1"/>
  <c r="U17" i="8"/>
  <c r="O48" i="8"/>
  <c r="O25" i="8" s="1"/>
  <c r="O41" i="8"/>
  <c r="O26" i="8"/>
  <c r="O34" i="8"/>
  <c r="O6" i="8"/>
  <c r="O14" i="8" s="1"/>
  <c r="O60" i="12"/>
  <c r="O17" i="8"/>
  <c r="D6" i="11"/>
  <c r="N6" i="11"/>
  <c r="I6" i="11"/>
  <c r="M6" i="11"/>
  <c r="M63" i="12"/>
  <c r="P6" i="11"/>
  <c r="P63" i="12"/>
  <c r="K6" i="11"/>
  <c r="J6" i="11"/>
  <c r="E6" i="11"/>
  <c r="E63" i="12"/>
  <c r="Q60" i="12"/>
  <c r="Q48" i="8"/>
  <c r="Q25" i="8" s="1"/>
  <c r="Q34" i="8"/>
  <c r="Q17" i="8"/>
  <c r="Q6" i="8"/>
  <c r="P60" i="12"/>
  <c r="P48" i="8"/>
  <c r="P25" i="8" s="1"/>
  <c r="P41" i="8"/>
  <c r="P26" i="8"/>
  <c r="P34" i="8"/>
  <c r="P17" i="8"/>
  <c r="P6" i="8"/>
  <c r="P14" i="8" s="1"/>
  <c r="C2" i="11"/>
  <c r="L17" i="8"/>
  <c r="C2" i="8"/>
  <c r="W6" i="8"/>
  <c r="W14" i="8" s="1"/>
  <c r="W48" i="8"/>
  <c r="W25" i="8" s="1"/>
  <c r="W41" i="8"/>
  <c r="W26" i="8"/>
  <c r="W34" i="8"/>
  <c r="V48" i="8"/>
  <c r="V25" i="8" s="1"/>
  <c r="V41" i="8"/>
  <c r="V26" i="8"/>
  <c r="V34" i="8"/>
  <c r="V6" i="8"/>
  <c r="V14" i="8" s="1"/>
  <c r="G48" i="8"/>
  <c r="G25" i="8" s="1"/>
  <c r="G41" i="8"/>
  <c r="G26" i="8"/>
  <c r="G34" i="8"/>
  <c r="G17" i="8"/>
  <c r="G60" i="12"/>
  <c r="W17" i="8"/>
  <c r="V60" i="12"/>
  <c r="V17" i="8"/>
  <c r="R6" i="8"/>
  <c r="R14" i="8" s="1"/>
  <c r="F48" i="8"/>
  <c r="F25" i="8" s="1"/>
  <c r="J6" i="8"/>
  <c r="J14" i="8" s="1"/>
  <c r="M6" i="8"/>
  <c r="M41" i="8"/>
  <c r="L41" i="8"/>
  <c r="L26" i="8"/>
  <c r="R41" i="8"/>
  <c r="R26" i="8"/>
  <c r="T34" i="8"/>
  <c r="R34" i="8"/>
  <c r="L6" i="8"/>
  <c r="L14" i="8" s="1"/>
  <c r="T6" i="8"/>
  <c r="T14" i="8" s="1"/>
  <c r="I6" i="8"/>
  <c r="I14" i="8" s="1"/>
  <c r="R60" i="12"/>
  <c r="J41" i="8"/>
  <c r="J26" i="8"/>
  <c r="J34" i="8"/>
  <c r="J48" i="8"/>
  <c r="J25" i="8" s="1"/>
  <c r="M48" i="8"/>
  <c r="M25" i="8" s="1"/>
  <c r="M17" i="8"/>
  <c r="M60" i="12"/>
  <c r="T48" i="8"/>
  <c r="T25" i="8" s="1"/>
  <c r="T41" i="8"/>
  <c r="T26" i="8"/>
  <c r="T17" i="8"/>
  <c r="T60" i="12"/>
  <c r="R48" i="8"/>
  <c r="R25" i="8" s="1"/>
  <c r="L60" i="12"/>
  <c r="R17" i="8"/>
  <c r="J17" i="8"/>
  <c r="I17" i="8"/>
  <c r="D17" i="8"/>
  <c r="D48" i="8"/>
  <c r="D25" i="8" s="1"/>
  <c r="L48" i="8"/>
  <c r="L25" i="8" s="1"/>
  <c r="I48" i="8"/>
  <c r="I25" i="8" s="1"/>
  <c r="I41" i="8"/>
  <c r="I26" i="8"/>
  <c r="F41" i="8"/>
  <c r="F26" i="8"/>
  <c r="D41" i="8"/>
  <c r="L34" i="8"/>
  <c r="I34" i="8"/>
  <c r="F34" i="8"/>
  <c r="D34" i="8"/>
  <c r="F60" i="12"/>
  <c r="J60" i="12"/>
  <c r="I60" i="12"/>
  <c r="D60" i="12"/>
  <c r="W60" i="12"/>
  <c r="G63" i="12"/>
  <c r="K63" i="12"/>
  <c r="V63" i="12"/>
  <c r="W63" i="12"/>
  <c r="Q63" i="12"/>
  <c r="J63" i="12"/>
  <c r="N63" i="12"/>
  <c r="O63" i="12"/>
  <c r="T63" i="12"/>
  <c r="S63" i="12"/>
  <c r="Y63" i="12"/>
  <c r="I63" i="12"/>
  <c r="U63" i="12"/>
  <c r="F63" i="12"/>
  <c r="R63" i="12"/>
  <c r="D63" i="12"/>
  <c r="M26" i="8"/>
  <c r="N19" i="12"/>
  <c r="L19" i="12"/>
  <c r="M19" i="12"/>
  <c r="K19" i="12"/>
  <c r="J19" i="12"/>
  <c r="I19" i="12"/>
  <c r="G19" i="12"/>
  <c r="D19" i="12"/>
  <c r="F19" i="12"/>
  <c r="E19" i="12"/>
  <c r="D26" i="8"/>
  <c r="C53" i="11" l="1"/>
  <c r="E53" i="12"/>
  <c r="W48" i="12"/>
  <c r="I41" i="12"/>
  <c r="K14" i="11"/>
  <c r="K16" i="11"/>
  <c r="L16" i="11"/>
  <c r="L14" i="11"/>
  <c r="I16" i="11"/>
  <c r="I14" i="11"/>
  <c r="Q16" i="11"/>
  <c r="Q14" i="11"/>
  <c r="S14" i="11"/>
  <c r="S16" i="11"/>
  <c r="J14" i="11"/>
  <c r="J16" i="11"/>
  <c r="D16" i="11"/>
  <c r="D14" i="11"/>
  <c r="U14" i="11"/>
  <c r="U16" i="11"/>
  <c r="Y16" i="11"/>
  <c r="Y14" i="11"/>
  <c r="M14" i="11"/>
  <c r="M16" i="11"/>
  <c r="T16" i="11"/>
  <c r="T14" i="11"/>
  <c r="W16" i="11"/>
  <c r="W14" i="11"/>
  <c r="O16" i="11"/>
  <c r="O14" i="11"/>
  <c r="V16" i="11"/>
  <c r="V14" i="11"/>
  <c r="E16" i="11"/>
  <c r="E14" i="11"/>
  <c r="P16" i="11"/>
  <c r="P14" i="11"/>
  <c r="N16" i="11"/>
  <c r="N14" i="11"/>
  <c r="G16" i="11"/>
  <c r="G14" i="11"/>
  <c r="F16" i="11"/>
  <c r="F14" i="11"/>
  <c r="R16" i="11"/>
  <c r="R14" i="11"/>
  <c r="X16" i="11"/>
  <c r="X14" i="11"/>
  <c r="P56" i="15"/>
  <c r="Q16" i="8"/>
  <c r="Q14" i="8"/>
  <c r="Y16" i="8"/>
  <c r="Y14" i="8"/>
  <c r="G16" i="8"/>
  <c r="G14" i="8"/>
  <c r="E16" i="8"/>
  <c r="E14" i="8"/>
  <c r="M16" i="8"/>
  <c r="M14" i="8"/>
  <c r="D16" i="8"/>
  <c r="D14" i="8"/>
  <c r="P16" i="8"/>
  <c r="F48" i="12"/>
  <c r="F25" i="12" s="1"/>
  <c r="C47" i="6"/>
  <c r="C39" i="6"/>
  <c r="P41" i="12"/>
  <c r="U26" i="12"/>
  <c r="J26" i="12"/>
  <c r="F26" i="12"/>
  <c r="U71" i="4"/>
  <c r="C69" i="6"/>
  <c r="T61" i="4" s="1"/>
  <c r="V48" i="12"/>
  <c r="V25" i="12" s="1"/>
  <c r="L41" i="12"/>
  <c r="AA114" i="15"/>
  <c r="P57" i="15"/>
  <c r="C51" i="11"/>
  <c r="M41" i="12"/>
  <c r="X34" i="12"/>
  <c r="W26" i="12"/>
  <c r="T26" i="12"/>
  <c r="F17" i="12"/>
  <c r="U16" i="8"/>
  <c r="K16" i="8"/>
  <c r="C62" i="6"/>
  <c r="O27" i="15" s="1"/>
  <c r="U48" i="12"/>
  <c r="U25" i="12" s="1"/>
  <c r="J48" i="12"/>
  <c r="J25" i="12" s="1"/>
  <c r="D34" i="12"/>
  <c r="C34" i="11"/>
  <c r="N34" i="12"/>
  <c r="C32" i="6"/>
  <c r="V26" i="12"/>
  <c r="M17" i="12"/>
  <c r="AA107" i="15"/>
  <c r="AA104" i="15"/>
  <c r="U83" i="4"/>
  <c r="C70" i="6"/>
  <c r="T62" i="4" s="1"/>
  <c r="C60" i="6"/>
  <c r="T65" i="4" s="1"/>
  <c r="C57" i="12"/>
  <c r="Q48" i="12"/>
  <c r="Q25" i="12" s="1"/>
  <c r="P48" i="12"/>
  <c r="P25" i="12" s="1"/>
  <c r="C48" i="8"/>
  <c r="C26" i="8" s="1"/>
  <c r="Y48" i="12"/>
  <c r="Y25" i="12" s="1"/>
  <c r="D48" i="12"/>
  <c r="D25" i="12" s="1"/>
  <c r="D44" i="6"/>
  <c r="D48" i="6" s="1"/>
  <c r="N41" i="12"/>
  <c r="W41" i="12"/>
  <c r="S41" i="12"/>
  <c r="O41" i="12"/>
  <c r="V34" i="12"/>
  <c r="C34" i="8"/>
  <c r="S34" i="12"/>
  <c r="I34" i="12"/>
  <c r="L26" i="12"/>
  <c r="I26" i="12"/>
  <c r="P60" i="15"/>
  <c r="AA110" i="15"/>
  <c r="S50" i="12"/>
  <c r="D17" i="12"/>
  <c r="P43" i="15"/>
  <c r="F54" i="12"/>
  <c r="C16" i="6"/>
  <c r="C17" i="11"/>
  <c r="E18" i="6" s="1"/>
  <c r="C15" i="12"/>
  <c r="C17" i="8"/>
  <c r="D18" i="6" s="1"/>
  <c r="X54" i="12"/>
  <c r="F52" i="12"/>
  <c r="P53" i="15"/>
  <c r="U87" i="4"/>
  <c r="T54" i="12"/>
  <c r="P54" i="12"/>
  <c r="M54" i="12"/>
  <c r="T53" i="12"/>
  <c r="P53" i="12"/>
  <c r="M53" i="12"/>
  <c r="T52" i="12"/>
  <c r="P52" i="12"/>
  <c r="M52" i="12"/>
  <c r="E52" i="12"/>
  <c r="P51" i="12"/>
  <c r="M51" i="12"/>
  <c r="X53" i="12"/>
  <c r="F50" i="12"/>
  <c r="F53" i="12"/>
  <c r="Y50" i="12"/>
  <c r="AA96" i="15"/>
  <c r="X50" i="12"/>
  <c r="T51" i="12"/>
  <c r="P50" i="15"/>
  <c r="U72" i="4"/>
  <c r="C68" i="6"/>
  <c r="T60" i="4" s="1"/>
  <c r="C65" i="12"/>
  <c r="C64" i="6"/>
  <c r="O22" i="15" s="1"/>
  <c r="C59" i="12"/>
  <c r="C59" i="6"/>
  <c r="T64" i="4" s="1"/>
  <c r="C65" i="6"/>
  <c r="T51" i="4" s="1"/>
  <c r="C62" i="12"/>
  <c r="C61" i="6"/>
  <c r="T54" i="4" s="1"/>
  <c r="C61" i="12"/>
  <c r="C63" i="6"/>
  <c r="O21" i="15" s="1"/>
  <c r="C67" i="6"/>
  <c r="O31" i="15" s="1"/>
  <c r="C57" i="6"/>
  <c r="C56" i="12"/>
  <c r="C56" i="6"/>
  <c r="C47" i="12"/>
  <c r="T48" i="12"/>
  <c r="T25" i="12" s="1"/>
  <c r="M48" i="12"/>
  <c r="M25" i="12" s="1"/>
  <c r="E48" i="12"/>
  <c r="E25" i="12" s="1"/>
  <c r="E44" i="6"/>
  <c r="E48" i="6" s="1"/>
  <c r="M50" i="12"/>
  <c r="C46" i="6"/>
  <c r="C43" i="6"/>
  <c r="C46" i="12"/>
  <c r="S48" i="12"/>
  <c r="S25" i="12" s="1"/>
  <c r="L48" i="12"/>
  <c r="L25" i="12" s="1"/>
  <c r="X48" i="12"/>
  <c r="X25" i="12" s="1"/>
  <c r="T50" i="12"/>
  <c r="C48" i="11"/>
  <c r="C25" i="11" s="1"/>
  <c r="C45" i="12"/>
  <c r="R48" i="12"/>
  <c r="R25" i="12" s="1"/>
  <c r="G48" i="12"/>
  <c r="G25" i="12" s="1"/>
  <c r="D54" i="12"/>
  <c r="O48" i="12"/>
  <c r="O25" i="12" s="1"/>
  <c r="I48" i="12"/>
  <c r="I25" i="12" s="1"/>
  <c r="C44" i="12"/>
  <c r="C45" i="6"/>
  <c r="C37" i="12"/>
  <c r="V41" i="12"/>
  <c r="K41" i="12"/>
  <c r="C37" i="6"/>
  <c r="C36" i="12"/>
  <c r="R41" i="12"/>
  <c r="G41" i="12"/>
  <c r="C41" i="11"/>
  <c r="C40" i="6"/>
  <c r="T41" i="12"/>
  <c r="E41" i="6"/>
  <c r="T34" i="12"/>
  <c r="P34" i="12"/>
  <c r="M34" i="12"/>
  <c r="E30" i="6"/>
  <c r="E34" i="6" s="1"/>
  <c r="C31" i="6"/>
  <c r="C33" i="12"/>
  <c r="C33" i="6"/>
  <c r="G34" i="12"/>
  <c r="R34" i="12"/>
  <c r="K34" i="12"/>
  <c r="U34" i="12"/>
  <c r="Q34" i="12"/>
  <c r="C22" i="12"/>
  <c r="S26" i="12"/>
  <c r="O26" i="12"/>
  <c r="E26" i="12"/>
  <c r="G26" i="12"/>
  <c r="K26" i="12"/>
  <c r="N26" i="12"/>
  <c r="R26" i="12"/>
  <c r="C23" i="6"/>
  <c r="P26" i="12"/>
  <c r="M26" i="12"/>
  <c r="C21" i="6"/>
  <c r="C20" i="6"/>
  <c r="D26" i="12"/>
  <c r="C21" i="12"/>
  <c r="Y26" i="12"/>
  <c r="Q26" i="12"/>
  <c r="C22" i="6"/>
  <c r="J17" i="12"/>
  <c r="X51" i="12"/>
  <c r="P58" i="15"/>
  <c r="E14" i="6"/>
  <c r="E53" i="6" s="1"/>
  <c r="X52" i="12"/>
  <c r="C50" i="11"/>
  <c r="C54" i="11"/>
  <c r="W25" i="12"/>
  <c r="W53" i="12"/>
  <c r="L53" i="12"/>
  <c r="W52" i="12"/>
  <c r="W51" i="12"/>
  <c r="O51" i="12"/>
  <c r="W50" i="12"/>
  <c r="P17" i="12"/>
  <c r="T17" i="12"/>
  <c r="X17" i="12"/>
  <c r="AA115" i="15"/>
  <c r="U51" i="12"/>
  <c r="G53" i="12"/>
  <c r="U84" i="4"/>
  <c r="C52" i="11"/>
  <c r="AA95" i="15"/>
  <c r="R54" i="12"/>
  <c r="K52" i="12"/>
  <c r="R51" i="12"/>
  <c r="Q54" i="12"/>
  <c r="Q51" i="12"/>
  <c r="Y17" i="12"/>
  <c r="AA112" i="15"/>
  <c r="G17" i="12"/>
  <c r="U91" i="4"/>
  <c r="U80" i="4"/>
  <c r="U50" i="12"/>
  <c r="K50" i="12"/>
  <c r="P54" i="15"/>
  <c r="G50" i="12"/>
  <c r="P42" i="15"/>
  <c r="S17" i="12"/>
  <c r="W17" i="12"/>
  <c r="C6" i="11"/>
  <c r="C12" i="11"/>
  <c r="C7" i="6"/>
  <c r="C70" i="12"/>
  <c r="O33" i="15"/>
  <c r="C69" i="12"/>
  <c r="C68" i="12"/>
  <c r="C67" i="12"/>
  <c r="C66" i="12"/>
  <c r="C64" i="12"/>
  <c r="C63" i="12"/>
  <c r="O24" i="15"/>
  <c r="T52" i="4"/>
  <c r="C60" i="12"/>
  <c r="N48" i="12"/>
  <c r="N25" i="12" s="1"/>
  <c r="C43" i="12"/>
  <c r="S53" i="12"/>
  <c r="K48" i="12"/>
  <c r="K25" i="12" s="1"/>
  <c r="K51" i="12"/>
  <c r="W54" i="12"/>
  <c r="D54" i="6"/>
  <c r="N54" i="12"/>
  <c r="I54" i="12"/>
  <c r="Q41" i="12"/>
  <c r="J41" i="12"/>
  <c r="C39" i="12"/>
  <c r="E41" i="12"/>
  <c r="C38" i="12"/>
  <c r="U41" i="12"/>
  <c r="Y41" i="12"/>
  <c r="F41" i="12"/>
  <c r="C40" i="12"/>
  <c r="X41" i="12"/>
  <c r="C36" i="6"/>
  <c r="D41" i="6"/>
  <c r="C38" i="6"/>
  <c r="C41" i="8"/>
  <c r="D41" i="12"/>
  <c r="D29" i="6"/>
  <c r="C32" i="12"/>
  <c r="J34" i="12"/>
  <c r="C29" i="12"/>
  <c r="W34" i="12"/>
  <c r="O34" i="12"/>
  <c r="L34" i="12"/>
  <c r="F34" i="12"/>
  <c r="Y34" i="12"/>
  <c r="C30" i="12"/>
  <c r="E34" i="12"/>
  <c r="C31" i="12"/>
  <c r="C20" i="12"/>
  <c r="C23" i="12"/>
  <c r="C19" i="12"/>
  <c r="I17" i="12"/>
  <c r="D52" i="12"/>
  <c r="I52" i="12"/>
  <c r="P55" i="15"/>
  <c r="V51" i="12"/>
  <c r="Y53" i="12"/>
  <c r="U73" i="4"/>
  <c r="I51" i="12"/>
  <c r="Q17" i="12"/>
  <c r="Y52" i="12"/>
  <c r="Y51" i="12"/>
  <c r="K17" i="12"/>
  <c r="V54" i="12"/>
  <c r="U70" i="4"/>
  <c r="K53" i="12"/>
  <c r="P62" i="15"/>
  <c r="R52" i="12"/>
  <c r="P51" i="15"/>
  <c r="P48" i="15"/>
  <c r="D53" i="6"/>
  <c r="C54" i="8"/>
  <c r="D51" i="12"/>
  <c r="N51" i="12"/>
  <c r="U81" i="4"/>
  <c r="Y54" i="12"/>
  <c r="Q52" i="12"/>
  <c r="U54" i="12"/>
  <c r="U53" i="12"/>
  <c r="U17" i="12"/>
  <c r="Q50" i="12"/>
  <c r="I50" i="12"/>
  <c r="Q53" i="12"/>
  <c r="I53" i="12"/>
  <c r="U52" i="12"/>
  <c r="E50" i="12"/>
  <c r="U77" i="4"/>
  <c r="N50" i="12"/>
  <c r="E54" i="12"/>
  <c r="U85" i="4"/>
  <c r="K54" i="12"/>
  <c r="R53" i="12"/>
  <c r="AA113" i="15"/>
  <c r="U69" i="4"/>
  <c r="V52" i="12"/>
  <c r="O54" i="12"/>
  <c r="AA101" i="15"/>
  <c r="O52" i="12"/>
  <c r="P52" i="15"/>
  <c r="P49" i="15"/>
  <c r="C13" i="12"/>
  <c r="L54" i="12"/>
  <c r="C51" i="8"/>
  <c r="S52" i="12"/>
  <c r="D50" i="12"/>
  <c r="AA94" i="15"/>
  <c r="J54" i="12"/>
  <c r="L51" i="12"/>
  <c r="S51" i="12"/>
  <c r="P41" i="15"/>
  <c r="D52" i="6"/>
  <c r="P47" i="15"/>
  <c r="C52" i="8"/>
  <c r="J52" i="12"/>
  <c r="J51" i="12"/>
  <c r="V53" i="12"/>
  <c r="V17" i="12"/>
  <c r="U89" i="4"/>
  <c r="O50" i="12"/>
  <c r="E17" i="12"/>
  <c r="O53" i="12"/>
  <c r="N53" i="12"/>
  <c r="C53" i="8"/>
  <c r="AA105" i="15"/>
  <c r="N52" i="12"/>
  <c r="G54" i="12"/>
  <c r="P44" i="15"/>
  <c r="AA106" i="15"/>
  <c r="G52" i="12"/>
  <c r="D50" i="6"/>
  <c r="U78" i="4"/>
  <c r="U76" i="4"/>
  <c r="C50" i="8"/>
  <c r="L52" i="12"/>
  <c r="D53" i="12"/>
  <c r="S54" i="12"/>
  <c r="J53" i="12"/>
  <c r="L50" i="12"/>
  <c r="N17" i="12"/>
  <c r="O17" i="12"/>
  <c r="P59" i="15"/>
  <c r="V50" i="12"/>
  <c r="R17" i="12"/>
  <c r="L17" i="12"/>
  <c r="E51" i="12"/>
  <c r="AA97" i="15"/>
  <c r="R50" i="12"/>
  <c r="O6" i="12"/>
  <c r="L6" i="12"/>
  <c r="L14" i="12" s="1"/>
  <c r="I6" i="12"/>
  <c r="E6" i="12"/>
  <c r="E14" i="12" s="1"/>
  <c r="X6" i="12"/>
  <c r="R16" i="8"/>
  <c r="S16" i="8"/>
  <c r="C10" i="12"/>
  <c r="P6" i="12"/>
  <c r="M6" i="12"/>
  <c r="C9" i="12"/>
  <c r="G6" i="12"/>
  <c r="G14" i="12" s="1"/>
  <c r="J6" i="12"/>
  <c r="K6" i="12"/>
  <c r="N6" i="12"/>
  <c r="V6" i="12"/>
  <c r="L16" i="8"/>
  <c r="W16" i="8"/>
  <c r="I16" i="8"/>
  <c r="T6" i="12"/>
  <c r="T14" i="12" s="1"/>
  <c r="R6" i="12"/>
  <c r="R14" i="12" s="1"/>
  <c r="U6" i="12"/>
  <c r="U14" i="12" s="1"/>
  <c r="Q6" i="12"/>
  <c r="C7" i="12"/>
  <c r="D6" i="12"/>
  <c r="D14" i="12" s="1"/>
  <c r="C8" i="12"/>
  <c r="S6" i="12"/>
  <c r="W6" i="12"/>
  <c r="V16" i="8"/>
  <c r="X16" i="8"/>
  <c r="F6" i="12"/>
  <c r="T16" i="8"/>
  <c r="N16" i="8"/>
  <c r="C8" i="6"/>
  <c r="C6" i="8"/>
  <c r="C14" i="8" s="1"/>
  <c r="O16" i="8"/>
  <c r="J16" i="8"/>
  <c r="Y6" i="12"/>
  <c r="Y14" i="12" s="1"/>
  <c r="C9" i="6"/>
  <c r="F16" i="8"/>
  <c r="O37" i="15" l="1"/>
  <c r="C25" i="8"/>
  <c r="O34" i="15"/>
  <c r="E6" i="6"/>
  <c r="C14" i="11"/>
  <c r="E15" i="6" s="1"/>
  <c r="C16" i="11"/>
  <c r="O43" i="15"/>
  <c r="F14" i="12"/>
  <c r="AA82" i="15"/>
  <c r="Q14" i="12"/>
  <c r="K16" i="12"/>
  <c r="K14" i="12"/>
  <c r="O60" i="15"/>
  <c r="W14" i="12"/>
  <c r="O59" i="15"/>
  <c r="V14" i="12"/>
  <c r="O53" i="15"/>
  <c r="P14" i="12"/>
  <c r="T91" i="4"/>
  <c r="X14" i="12"/>
  <c r="O16" i="12"/>
  <c r="O14" i="12"/>
  <c r="O56" i="15"/>
  <c r="S14" i="12"/>
  <c r="N16" i="12"/>
  <c r="N14" i="12"/>
  <c r="I14" i="12"/>
  <c r="O47" i="15"/>
  <c r="J14" i="12"/>
  <c r="AA78" i="15"/>
  <c r="M14" i="12"/>
  <c r="AA76" i="15"/>
  <c r="W16" i="12"/>
  <c r="T82" i="4"/>
  <c r="E25" i="6"/>
  <c r="T55" i="4"/>
  <c r="T56" i="4" s="1"/>
  <c r="U55" i="4" s="1"/>
  <c r="AA69" i="15"/>
  <c r="O32" i="15"/>
  <c r="T90" i="4"/>
  <c r="O57" i="15"/>
  <c r="T49" i="4"/>
  <c r="O23" i="15"/>
  <c r="O25" i="15" s="1"/>
  <c r="P21" i="15" s="1"/>
  <c r="D25" i="6"/>
  <c r="D26" i="6"/>
  <c r="D51" i="6"/>
  <c r="C44" i="6"/>
  <c r="C48" i="6" s="1"/>
  <c r="F16" i="12"/>
  <c r="T89" i="4"/>
  <c r="O36" i="15"/>
  <c r="O38" i="15" s="1"/>
  <c r="P36" i="15" s="1"/>
  <c r="T50" i="4"/>
  <c r="T59" i="4"/>
  <c r="T63" i="4" s="1"/>
  <c r="U62" i="4" s="1"/>
  <c r="T66" i="4"/>
  <c r="U64" i="4" s="1"/>
  <c r="O26" i="15"/>
  <c r="O28" i="15" s="1"/>
  <c r="P27" i="15" s="1"/>
  <c r="C48" i="12"/>
  <c r="C25" i="12" s="1"/>
  <c r="C26" i="11"/>
  <c r="C51" i="12"/>
  <c r="C41" i="6"/>
  <c r="C41" i="12"/>
  <c r="C30" i="6"/>
  <c r="E26" i="6"/>
  <c r="E54" i="6"/>
  <c r="E52" i="6"/>
  <c r="C14" i="6"/>
  <c r="C52" i="6" s="1"/>
  <c r="E50" i="6"/>
  <c r="E51" i="6"/>
  <c r="C54" i="12"/>
  <c r="T83" i="4"/>
  <c r="AA68" i="15"/>
  <c r="G16" i="12"/>
  <c r="X16" i="12"/>
  <c r="P16" i="12"/>
  <c r="AA85" i="15"/>
  <c r="L16" i="12"/>
  <c r="AA87" i="15"/>
  <c r="O44" i="15"/>
  <c r="T81" i="4"/>
  <c r="AA83" i="15"/>
  <c r="AA77" i="15"/>
  <c r="AA89" i="15"/>
  <c r="O42" i="15"/>
  <c r="Q16" i="12"/>
  <c r="O52" i="15"/>
  <c r="AA80" i="15"/>
  <c r="O51" i="15"/>
  <c r="E13" i="6"/>
  <c r="E17" i="6"/>
  <c r="O61" i="15"/>
  <c r="E16" i="12"/>
  <c r="T70" i="4"/>
  <c r="D16" i="12"/>
  <c r="AA79" i="15"/>
  <c r="U16" i="12"/>
  <c r="C50" i="12"/>
  <c r="C34" i="12"/>
  <c r="D34" i="6"/>
  <c r="C29" i="6"/>
  <c r="C52" i="12"/>
  <c r="C53" i="12"/>
  <c r="C17" i="12"/>
  <c r="P63" i="15"/>
  <c r="AA117" i="15"/>
  <c r="AA71" i="15"/>
  <c r="M16" i="12"/>
  <c r="AA86" i="15"/>
  <c r="V16" i="12"/>
  <c r="T73" i="4"/>
  <c r="AA81" i="15"/>
  <c r="I16" i="12"/>
  <c r="T76" i="4"/>
  <c r="O49" i="15"/>
  <c r="O50" i="15"/>
  <c r="J16" i="12"/>
  <c r="AA75" i="15"/>
  <c r="S16" i="12"/>
  <c r="O54" i="15"/>
  <c r="O58" i="15"/>
  <c r="AA84" i="15"/>
  <c r="T77" i="4"/>
  <c r="O48" i="15"/>
  <c r="O41" i="15"/>
  <c r="AA88" i="15"/>
  <c r="R16" i="12"/>
  <c r="T16" i="12"/>
  <c r="O55" i="15"/>
  <c r="T84" i="4"/>
  <c r="T85" i="4"/>
  <c r="AA90" i="15"/>
  <c r="Y16" i="12"/>
  <c r="O62" i="15"/>
  <c r="T88" i="4"/>
  <c r="C6" i="12"/>
  <c r="AA70" i="15"/>
  <c r="T87" i="4"/>
  <c r="D6" i="6"/>
  <c r="C16" i="8"/>
  <c r="D17" i="6" s="1"/>
  <c r="C12" i="8"/>
  <c r="T78" i="4"/>
  <c r="T72" i="4"/>
  <c r="T69" i="4"/>
  <c r="O35" i="15" l="1"/>
  <c r="P32" i="15" s="1"/>
  <c r="C53" i="6"/>
  <c r="C16" i="12"/>
  <c r="C14" i="12"/>
  <c r="C6" i="6"/>
  <c r="T53" i="4"/>
  <c r="U49" i="4" s="1"/>
  <c r="P37" i="15"/>
  <c r="P38" i="15" s="1"/>
  <c r="C26" i="12"/>
  <c r="C51" i="6"/>
  <c r="U65" i="4"/>
  <c r="U61" i="4"/>
  <c r="C34" i="6"/>
  <c r="C18" i="6"/>
  <c r="C50" i="6"/>
  <c r="C54" i="6"/>
  <c r="U54" i="4"/>
  <c r="C26" i="6"/>
  <c r="C25" i="6"/>
  <c r="U59" i="4"/>
  <c r="U60" i="4"/>
  <c r="T79" i="4"/>
  <c r="P26" i="15"/>
  <c r="P28" i="15" s="1"/>
  <c r="T86" i="4"/>
  <c r="T75" i="4"/>
  <c r="C12" i="12"/>
  <c r="O63" i="15"/>
  <c r="AA91" i="15"/>
  <c r="T71" i="4"/>
  <c r="T80" i="4"/>
  <c r="D13" i="6"/>
  <c r="C13" i="6" s="1"/>
  <c r="D15" i="6"/>
  <c r="P24" i="15"/>
  <c r="P23" i="15"/>
  <c r="P22" i="15"/>
  <c r="P31" i="15" l="1"/>
  <c r="P34" i="15"/>
  <c r="P33" i="15"/>
  <c r="P35" i="15" s="1"/>
  <c r="C17" i="6"/>
  <c r="C15" i="6"/>
  <c r="U50" i="4"/>
  <c r="U51" i="4"/>
  <c r="U52" i="4"/>
  <c r="P25" i="15"/>
</calcChain>
</file>

<file path=xl/sharedStrings.xml><?xml version="1.0" encoding="utf-8"?>
<sst xmlns="http://schemas.openxmlformats.org/spreadsheetml/2006/main" count="784" uniqueCount="186">
  <si>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</si>
  <si>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</si>
  <si>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</si>
  <si>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</si>
  <si>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</si>
  <si>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</si>
  <si>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</si>
  <si>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</si>
  <si>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</si>
  <si>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</si>
  <si>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</si>
  <si>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</si>
  <si>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</si>
  <si>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</si>
  <si>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</si>
  <si>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</si>
  <si>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</si>
  <si>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</si>
  <si>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</si>
  <si>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</si>
  <si>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</si>
  <si>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</si>
  <si>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</si>
  <si>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</si>
  <si>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</si>
  <si>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</si>
  <si>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</si>
  <si>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</si>
  <si>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</si>
  <si>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</si>
  <si>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</si>
  <si>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</si>
  <si>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</si>
  <si>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</si>
  <si>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</si>
  <si>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</si>
  <si>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</si>
  <si>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</si>
  <si>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</si>
  <si>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</si>
  <si>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</si>
  <si>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</si>
  <si>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</si>
  <si>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</si>
  <si>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</si>
  <si>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</si>
  <si>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</si>
  <si>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</si>
  <si>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</si>
  <si>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</si>
  <si>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</si>
  <si>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</si>
  <si>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</si>
  <si>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</si>
  <si>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</si>
  <si>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</si>
  <si>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</si>
  <si>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</si>
  <si>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</si>
  <si>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</si>
  <si>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</si>
  <si>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</si>
  <si>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</si>
  <si>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</si>
  <si>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</si>
  <si>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</si>
  <si>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</si>
  <si>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</si>
  <si>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</si>
  <si>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</si>
  <si>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</si>
  <si>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</si>
  <si>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</si>
  <si>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</si>
  <si>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</si>
  <si>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Anjar</t>
  </si>
  <si>
    <t>Rapar</t>
  </si>
  <si>
    <t>Surendranagar</t>
  </si>
  <si>
    <t>Dhangadhra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</si>
  <si>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</si>
  <si>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</si>
  <si>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</si>
  <si>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</si>
  <si>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</si>
  <si>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</si>
  <si>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</si>
  <si>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</si>
  <si>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</si>
  <si>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</si>
  <si>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</si>
  <si>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</si>
  <si>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</si>
  <si>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</si>
  <si>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</si>
  <si>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</si>
  <si>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</si>
  <si>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</si>
  <si>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</si>
  <si>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Jhalod</t>
  </si>
  <si>
    <t>Housing</t>
  </si>
  <si>
    <t>MAS Financial Servcies Ltd</t>
  </si>
  <si>
    <t>Habitat for Humanity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</si>
  <si>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</si>
  <si>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</si>
  <si>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</si>
  <si>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</si>
  <si>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</si>
  <si>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</si>
  <si>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</si>
  <si>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</si>
  <si>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</si>
  <si>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</si>
  <si>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</si>
  <si>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</si>
  <si>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</si>
  <si>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</si>
  <si>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</si>
  <si>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JLG Loan Outstanding</t>
  </si>
  <si>
    <t>Watsan Loan Outstanding</t>
  </si>
  <si>
    <t>Housing Loan Outstanding</t>
  </si>
  <si>
    <t>Portfolio Break up</t>
  </si>
  <si>
    <t>Petlawad</t>
  </si>
  <si>
    <t>Dahod-1</t>
  </si>
  <si>
    <t>Dahod-2</t>
  </si>
  <si>
    <t xml:space="preserve"> </t>
  </si>
  <si>
    <t>Ahmedbad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</si>
  <si>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</si>
  <si>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</si>
  <si>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</si>
  <si>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</si>
  <si>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</si>
  <si>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</si>
  <si>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</si>
  <si>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</si>
  <si>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</t>
  </si>
  <si>
    <t>Jainsons Finlease Ltd.</t>
  </si>
  <si>
    <t>Loan from others</t>
  </si>
  <si>
    <t>All Unit-22</t>
  </si>
  <si>
    <t>Units-22</t>
  </si>
  <si>
    <t>Unit-22</t>
  </si>
  <si>
    <t>Banswara</t>
  </si>
  <si>
    <t>District &amp; State</t>
  </si>
  <si>
    <t>GUJARAT</t>
  </si>
  <si>
    <t>MADHYA PRADESH</t>
  </si>
  <si>
    <t>RAJASTHAN</t>
  </si>
  <si>
    <t>IDBI Bank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</si>
  <si>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</si>
  <si>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</si>
  <si>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</si>
  <si>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</si>
  <si>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</si>
  <si>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</si>
  <si>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</si>
  <si>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</si>
  <si>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</si>
  <si>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Apr-18</t>
  </si>
  <si>
    <t>May-18</t>
  </si>
  <si>
    <t>Jun-18</t>
  </si>
  <si>
    <t>Dungarpur</t>
  </si>
  <si>
    <t>Sagwara</t>
  </si>
  <si>
    <t>Districts-12</t>
  </si>
  <si>
    <t>Jul-18</t>
  </si>
  <si>
    <t>All 22 Units</t>
  </si>
  <si>
    <t>Dist-12/State-3</t>
  </si>
  <si>
    <t>Ahmedabad</t>
  </si>
  <si>
    <t>Kutch</t>
  </si>
  <si>
    <t>Dhrangadhra</t>
  </si>
  <si>
    <t>Aug-18</t>
  </si>
  <si>
    <t>Ananya Finance</t>
  </si>
  <si>
    <t>Sep-18</t>
  </si>
  <si>
    <t>Amount . Rs.</t>
  </si>
  <si>
    <t>Oct-18</t>
  </si>
  <si>
    <t>Nov-18</t>
  </si>
  <si>
    <t>Portfolio Increased</t>
  </si>
  <si>
    <t>Dec-18</t>
  </si>
  <si>
    <t>No of Loan Rural</t>
  </si>
  <si>
    <t>No of Loan Urban</t>
  </si>
  <si>
    <t>JLG No. of Loan</t>
  </si>
  <si>
    <t>Watsan No. of Loan</t>
  </si>
  <si>
    <t>Housing No. of Loan</t>
  </si>
  <si>
    <t>Individual No.of  Loan</t>
  </si>
  <si>
    <t xml:space="preserve">No.of loan </t>
  </si>
  <si>
    <t>Jan-19</t>
  </si>
  <si>
    <t>Union Bank of India</t>
  </si>
  <si>
    <t>Sanjeli</t>
  </si>
  <si>
    <t>Feb-19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</si>
</sst>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mmm\-yy;@"/>
    <numFmt numFmtId="165" formatCode="0.0%"/>
    <numFmt numFmtId="166" formatCode="_ * #,##0_ ;_ * \-#,##0_ ;_ * &quot;-&quot;??_ ;_ @_ "/>
  </numFmts>
  <fonts count="27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name val="Times New Roman"/>
      <family val="1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8" fillId="0" borderId="0"/>
    <xf numFmtId="0" fontId="18" fillId="0" borderId="0"/>
    <xf numFmtId="0" fontId="1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451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 applyProtection="1"/>
    <xf numFmtId="0" fontId="2" fillId="0" borderId="0" xfId="0" applyFont="1" applyProtection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2" fontId="2" fillId="0" borderId="5" xfId="0" applyNumberFormat="1" applyFont="1" applyBorder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2" fillId="5" borderId="10" xfId="0" applyFont="1" applyFill="1" applyBorder="1" applyProtection="1"/>
    <xf numFmtId="0" fontId="4" fillId="3" borderId="11" xfId="0" applyFont="1" applyFill="1" applyBorder="1" applyAlignment="1" applyProtection="1">
      <alignment horizontal="center" vertical="center"/>
    </xf>
    <xf numFmtId="2" fontId="2" fillId="0" borderId="12" xfId="0" applyNumberFormat="1" applyFont="1" applyBorder="1" applyProtection="1"/>
    <xf numFmtId="17" fontId="3" fillId="0" borderId="0" xfId="0" applyNumberFormat="1" applyFont="1" applyFill="1" applyBorder="1" applyAlignment="1" applyProtection="1">
      <alignment horizontal="left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1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horizontal="right" vertical="center"/>
    </xf>
    <xf numFmtId="0" fontId="2" fillId="0" borderId="17" xfId="0" applyNumberFormat="1" applyFont="1" applyFill="1" applyBorder="1" applyAlignment="1" applyProtection="1">
      <alignment horizontal="right" vertical="center"/>
    </xf>
    <xf numFmtId="0" fontId="2" fillId="0" borderId="18" xfId="0" applyNumberFormat="1" applyFont="1" applyFill="1" applyBorder="1" applyAlignment="1" applyProtection="1">
      <alignment horizontal="right" vertical="center"/>
    </xf>
    <xf numFmtId="0" fontId="4" fillId="3" borderId="7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right" vertical="center"/>
    </xf>
    <xf numFmtId="0" fontId="4" fillId="0" borderId="16" xfId="0" applyNumberFormat="1" applyFont="1" applyFill="1" applyBorder="1" applyAlignment="1" applyProtection="1">
      <alignment horizontal="right" vertical="center"/>
    </xf>
    <xf numFmtId="0" fontId="4" fillId="0" borderId="18" xfId="0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center" vertical="center"/>
    </xf>
    <xf numFmtId="0" fontId="2" fillId="5" borderId="1" xfId="0" applyFont="1" applyFill="1" applyBorder="1" applyProtection="1"/>
    <xf numFmtId="2" fontId="2" fillId="0" borderId="21" xfId="0" applyNumberFormat="1" applyFont="1" applyBorder="1" applyProtection="1"/>
    <xf numFmtId="0" fontId="4" fillId="3" borderId="22" xfId="0" applyNumberFormat="1" applyFont="1" applyFill="1" applyBorder="1" applyAlignment="1" applyProtection="1">
      <alignment horizontal="center" vertical="center"/>
    </xf>
    <xf numFmtId="0" fontId="2" fillId="5" borderId="23" xfId="0" applyFont="1" applyFill="1" applyBorder="1" applyProtection="1"/>
    <xf numFmtId="0" fontId="2" fillId="0" borderId="7" xfId="0" applyFont="1" applyBorder="1" applyProtection="1"/>
    <xf numFmtId="0" fontId="4" fillId="3" borderId="8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right" vertical="center"/>
    </xf>
    <xf numFmtId="0" fontId="2" fillId="6" borderId="12" xfId="0" applyFont="1" applyFill="1" applyBorder="1" applyProtection="1"/>
    <xf numFmtId="0" fontId="2" fillId="6" borderId="5" xfId="0" applyFont="1" applyFill="1" applyBorder="1" applyProtection="1"/>
    <xf numFmtId="0" fontId="2" fillId="6" borderId="7" xfId="0" applyFont="1" applyFill="1" applyBorder="1" applyProtection="1"/>
    <xf numFmtId="0" fontId="2" fillId="6" borderId="7" xfId="0" applyNumberFormat="1" applyFont="1" applyFill="1" applyBorder="1" applyAlignment="1" applyProtection="1">
      <alignment horizontal="right" vertical="center"/>
    </xf>
    <xf numFmtId="17" fontId="8" fillId="0" borderId="0" xfId="0" applyNumberFormat="1" applyFont="1" applyBorder="1" applyAlignment="1">
      <alignment horizontal="left"/>
    </xf>
    <xf numFmtId="0" fontId="4" fillId="3" borderId="19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7" borderId="6" xfId="0" applyNumberFormat="1" applyFont="1" applyFill="1" applyBorder="1" applyAlignment="1" applyProtection="1">
      <alignment vertical="center"/>
    </xf>
    <xf numFmtId="17" fontId="4" fillId="8" borderId="6" xfId="0" applyNumberFormat="1" applyFont="1" applyFill="1" applyBorder="1" applyProtection="1"/>
    <xf numFmtId="164" fontId="4" fillId="5" borderId="24" xfId="0" applyNumberFormat="1" applyFont="1" applyFill="1" applyBorder="1" applyAlignment="1" applyProtection="1">
      <alignment vertical="center"/>
    </xf>
    <xf numFmtId="17" fontId="4" fillId="5" borderId="24" xfId="0" applyNumberFormat="1" applyFont="1" applyFill="1" applyBorder="1" applyAlignment="1" applyProtection="1">
      <alignment horizontal="center"/>
    </xf>
    <xf numFmtId="0" fontId="2" fillId="5" borderId="19" xfId="0" applyNumberFormat="1" applyFont="1" applyFill="1" applyBorder="1" applyAlignment="1" applyProtection="1">
      <alignment vertical="center"/>
    </xf>
    <xf numFmtId="0" fontId="2" fillId="5" borderId="23" xfId="0" applyNumberFormat="1" applyFont="1" applyFill="1" applyBorder="1" applyAlignment="1" applyProtection="1">
      <alignment horizontal="right" vertical="center"/>
    </xf>
    <xf numFmtId="2" fontId="2" fillId="0" borderId="7" xfId="0" applyNumberFormat="1" applyFont="1" applyBorder="1" applyAlignment="1" applyProtection="1">
      <alignment horizontal="right"/>
    </xf>
    <xf numFmtId="10" fontId="4" fillId="0" borderId="7" xfId="10" applyNumberFormat="1" applyFont="1" applyFill="1" applyBorder="1" applyAlignment="1" applyProtection="1">
      <alignment horizontal="right" vertical="center"/>
    </xf>
    <xf numFmtId="0" fontId="2" fillId="5" borderId="7" xfId="0" applyFont="1" applyFill="1" applyBorder="1" applyProtection="1"/>
    <xf numFmtId="0" fontId="2" fillId="5" borderId="23" xfId="0" applyFont="1" applyFill="1" applyBorder="1" applyAlignment="1" applyProtection="1">
      <alignment horizontal="right"/>
    </xf>
    <xf numFmtId="0" fontId="2" fillId="5" borderId="12" xfId="0" applyFont="1" applyFill="1" applyBorder="1" applyAlignment="1" applyProtection="1">
      <alignment horizontal="right"/>
    </xf>
    <xf numFmtId="0" fontId="2" fillId="5" borderId="21" xfId="0" applyFont="1" applyFill="1" applyBorder="1" applyProtection="1"/>
    <xf numFmtId="0" fontId="10" fillId="5" borderId="19" xfId="0" applyFont="1" applyFill="1" applyBorder="1" applyAlignment="1" applyProtection="1">
      <alignment horizontal="right"/>
    </xf>
    <xf numFmtId="0" fontId="2" fillId="5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>
      <alignment horizontal="right" vertical="center"/>
    </xf>
    <xf numFmtId="10" fontId="4" fillId="0" borderId="11" xfId="10" applyNumberFormat="1" applyFont="1" applyFill="1" applyBorder="1" applyAlignment="1" applyProtection="1">
      <alignment horizontal="right" vertical="center"/>
    </xf>
    <xf numFmtId="2" fontId="2" fillId="0" borderId="25" xfId="0" applyNumberFormat="1" applyFont="1" applyBorder="1" applyProtection="1"/>
    <xf numFmtId="0" fontId="2" fillId="5" borderId="1" xfId="0" applyFont="1" applyFill="1" applyBorder="1" applyAlignment="1" applyProtection="1">
      <alignment horizontal="right"/>
    </xf>
    <xf numFmtId="3" fontId="2" fillId="6" borderId="20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/>
    </xf>
    <xf numFmtId="0" fontId="2" fillId="6" borderId="11" xfId="0" applyFont="1" applyFill="1" applyBorder="1" applyProtection="1"/>
    <xf numFmtId="10" fontId="4" fillId="0" borderId="7" xfId="10" applyNumberFormat="1" applyFont="1" applyBorder="1" applyProtection="1"/>
    <xf numFmtId="0" fontId="2" fillId="5" borderId="5" xfId="0" applyFont="1" applyFill="1" applyBorder="1" applyProtection="1"/>
    <xf numFmtId="0" fontId="4" fillId="3" borderId="13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right"/>
    </xf>
    <xf numFmtId="0" fontId="4" fillId="6" borderId="5" xfId="0" applyFont="1" applyFill="1" applyBorder="1" applyProtection="1"/>
    <xf numFmtId="0" fontId="4" fillId="6" borderId="21" xfId="0" applyFont="1" applyFill="1" applyBorder="1" applyProtection="1"/>
    <xf numFmtId="0" fontId="2" fillId="6" borderId="7" xfId="0" applyFont="1" applyFill="1" applyBorder="1" applyAlignment="1" applyProtection="1">
      <alignment horizontal="right"/>
    </xf>
    <xf numFmtId="3" fontId="2" fillId="6" borderId="5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2" fillId="5" borderId="12" xfId="0" applyFont="1" applyFill="1" applyBorder="1" applyProtection="1"/>
    <xf numFmtId="0" fontId="2" fillId="0" borderId="7" xfId="0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5" borderId="0" xfId="0" applyNumberFormat="1" applyFont="1" applyFill="1" applyBorder="1" applyAlignment="1" applyProtection="1">
      <alignment horizontal="right" vertical="center"/>
    </xf>
    <xf numFmtId="3" fontId="2" fillId="5" borderId="5" xfId="0" applyNumberFormat="1" applyFont="1" applyFill="1" applyBorder="1" applyAlignment="1" applyProtection="1">
      <alignment horizontal="right" vertical="center"/>
    </xf>
    <xf numFmtId="0" fontId="2" fillId="5" borderId="25" xfId="0" applyFont="1" applyFill="1" applyBorder="1" applyProtection="1"/>
    <xf numFmtId="164" fontId="4" fillId="8" borderId="13" xfId="0" applyNumberFormat="1" applyFont="1" applyFill="1" applyBorder="1" applyAlignment="1" applyProtection="1">
      <alignment vertical="center"/>
    </xf>
    <xf numFmtId="164" fontId="4" fillId="8" borderId="11" xfId="0" applyNumberFormat="1" applyFont="1" applyFill="1" applyBorder="1" applyAlignment="1" applyProtection="1">
      <alignment vertical="center"/>
    </xf>
    <xf numFmtId="0" fontId="0" fillId="6" borderId="0" xfId="0" applyFill="1"/>
    <xf numFmtId="0" fontId="2" fillId="6" borderId="16" xfId="0" applyNumberFormat="1" applyFont="1" applyFill="1" applyBorder="1" applyAlignment="1" applyProtection="1">
      <alignment horizontal="right" vertical="center"/>
    </xf>
    <xf numFmtId="0" fontId="2" fillId="6" borderId="14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right" vertical="center"/>
    </xf>
    <xf numFmtId="0" fontId="4" fillId="6" borderId="24" xfId="0" applyFont="1" applyFill="1" applyBorder="1" applyAlignment="1" applyProtection="1">
      <alignment horizontal="right" vertical="center"/>
    </xf>
    <xf numFmtId="0" fontId="2" fillId="6" borderId="16" xfId="0" applyFont="1" applyFill="1" applyBorder="1" applyAlignment="1" applyProtection="1">
      <alignment horizontal="right" vertical="center"/>
    </xf>
    <xf numFmtId="0" fontId="2" fillId="6" borderId="18" xfId="0" applyFont="1" applyFill="1" applyBorder="1" applyAlignment="1" applyProtection="1">
      <alignment horizontal="right" vertical="center"/>
    </xf>
    <xf numFmtId="0" fontId="2" fillId="6" borderId="11" xfId="0" applyNumberFormat="1" applyFont="1" applyFill="1" applyBorder="1" applyAlignment="1" applyProtection="1">
      <alignment horizontal="right" vertical="center"/>
    </xf>
    <xf numFmtId="164" fontId="4" fillId="9" borderId="6" xfId="0" applyNumberFormat="1" applyFont="1" applyFill="1" applyBorder="1" applyAlignment="1" applyProtection="1">
      <alignment horizontal="center" vertical="center"/>
    </xf>
    <xf numFmtId="17" fontId="4" fillId="10" borderId="6" xfId="0" applyNumberFormat="1" applyFont="1" applyFill="1" applyBorder="1" applyAlignment="1" applyProtection="1">
      <alignment horizontal="center"/>
    </xf>
    <xf numFmtId="164" fontId="4" fillId="10" borderId="6" xfId="0" applyNumberFormat="1" applyFont="1" applyFill="1" applyBorder="1" applyAlignment="1" applyProtection="1">
      <alignment horizontal="center" vertical="center"/>
    </xf>
    <xf numFmtId="17" fontId="4" fillId="7" borderId="6" xfId="0" applyNumberFormat="1" applyFont="1" applyFill="1" applyBorder="1" applyAlignment="1" applyProtection="1">
      <alignment horizontal="center"/>
    </xf>
    <xf numFmtId="164" fontId="4" fillId="7" borderId="6" xfId="0" applyNumberFormat="1" applyFont="1" applyFill="1" applyBorder="1" applyAlignment="1" applyProtection="1">
      <alignment horizontal="center" vertical="center"/>
    </xf>
    <xf numFmtId="16" fontId="0" fillId="0" borderId="0" xfId="0" applyNumberFormat="1"/>
    <xf numFmtId="164" fontId="4" fillId="11" borderId="8" xfId="0" applyNumberFormat="1" applyFont="1" applyFill="1" applyBorder="1" applyAlignment="1" applyProtection="1">
      <alignment horizontal="center" vertical="center"/>
    </xf>
    <xf numFmtId="164" fontId="4" fillId="12" borderId="6" xfId="0" applyNumberFormat="1" applyFont="1" applyFill="1" applyBorder="1" applyAlignment="1" applyProtection="1">
      <alignment horizontal="center" vertical="center"/>
    </xf>
    <xf numFmtId="164" fontId="4" fillId="12" borderId="8" xfId="0" applyNumberFormat="1" applyFont="1" applyFill="1" applyBorder="1" applyAlignment="1" applyProtection="1">
      <alignment horizontal="center" vertical="center"/>
    </xf>
    <xf numFmtId="17" fontId="4" fillId="8" borderId="6" xfId="0" applyNumberFormat="1" applyFont="1" applyFill="1" applyBorder="1" applyAlignment="1" applyProtection="1">
      <alignment horizontal="center"/>
    </xf>
    <xf numFmtId="1" fontId="2" fillId="6" borderId="7" xfId="0" applyNumberFormat="1" applyFont="1" applyFill="1" applyBorder="1" applyAlignment="1" applyProtection="1">
      <alignment horizontal="right" vertical="center"/>
    </xf>
    <xf numFmtId="164" fontId="10" fillId="13" borderId="27" xfId="0" applyNumberFormat="1" applyFont="1" applyFill="1" applyBorder="1" applyAlignment="1" applyProtection="1">
      <alignment horizontal="left" vertical="center"/>
    </xf>
    <xf numFmtId="0" fontId="5" fillId="6" borderId="0" xfId="0" applyFont="1" applyFill="1" applyProtection="1"/>
    <xf numFmtId="17" fontId="15" fillId="0" borderId="5" xfId="0" applyNumberFormat="1" applyFont="1" applyBorder="1" applyAlignment="1">
      <alignment horizontal="left"/>
    </xf>
    <xf numFmtId="0" fontId="15" fillId="0" borderId="5" xfId="0" applyFont="1" applyFill="1" applyBorder="1"/>
    <xf numFmtId="3" fontId="15" fillId="0" borderId="5" xfId="0" applyNumberFormat="1" applyFont="1" applyBorder="1"/>
    <xf numFmtId="9" fontId="15" fillId="0" borderId="5" xfId="10" applyFont="1" applyBorder="1"/>
    <xf numFmtId="0" fontId="15" fillId="0" borderId="5" xfId="0" applyFont="1" applyBorder="1"/>
    <xf numFmtId="0" fontId="15" fillId="0" borderId="28" xfId="0" applyFont="1" applyBorder="1"/>
    <xf numFmtId="3" fontId="15" fillId="0" borderId="29" xfId="0" applyNumberFormat="1" applyFont="1" applyBorder="1"/>
    <xf numFmtId="0" fontId="14" fillId="0" borderId="0" xfId="0" applyFont="1"/>
    <xf numFmtId="164" fontId="6" fillId="12" borderId="5" xfId="0" applyNumberFormat="1" applyFont="1" applyFill="1" applyBorder="1"/>
    <xf numFmtId="0" fontId="6" fillId="12" borderId="5" xfId="0" applyFont="1" applyFill="1" applyBorder="1"/>
    <xf numFmtId="0" fontId="16" fillId="12" borderId="6" xfId="0" applyFont="1" applyFill="1" applyBorder="1" applyAlignment="1">
      <alignment horizontal="center"/>
    </xf>
    <xf numFmtId="3" fontId="15" fillId="0" borderId="15" xfId="0" applyNumberFormat="1" applyFont="1" applyBorder="1"/>
    <xf numFmtId="0" fontId="16" fillId="2" borderId="6" xfId="0" applyFont="1" applyFill="1" applyBorder="1" applyAlignment="1">
      <alignment horizontal="center" wrapText="1"/>
    </xf>
    <xf numFmtId="0" fontId="15" fillId="0" borderId="14" xfId="0" applyFont="1" applyBorder="1"/>
    <xf numFmtId="3" fontId="15" fillId="0" borderId="16" xfId="0" applyNumberFormat="1" applyFont="1" applyBorder="1"/>
    <xf numFmtId="10" fontId="15" fillId="0" borderId="30" xfId="10" applyNumberFormat="1" applyFont="1" applyBorder="1"/>
    <xf numFmtId="0" fontId="15" fillId="0" borderId="11" xfId="0" applyFont="1" applyBorder="1"/>
    <xf numFmtId="3" fontId="15" fillId="0" borderId="7" xfId="0" applyNumberFormat="1" applyFont="1" applyBorder="1"/>
    <xf numFmtId="10" fontId="15" fillId="0" borderId="25" xfId="10" applyNumberFormat="1" applyFont="1" applyBorder="1"/>
    <xf numFmtId="1" fontId="15" fillId="0" borderId="7" xfId="0" applyNumberFormat="1" applyFont="1" applyBorder="1"/>
    <xf numFmtId="1" fontId="15" fillId="0" borderId="17" xfId="0" applyNumberFormat="1" applyFont="1" applyBorder="1"/>
    <xf numFmtId="10" fontId="15" fillId="0" borderId="31" xfId="10" applyNumberFormat="1" applyFont="1" applyBorder="1"/>
    <xf numFmtId="0" fontId="16" fillId="0" borderId="27" xfId="0" applyFont="1" applyFill="1" applyBorder="1"/>
    <xf numFmtId="3" fontId="16" fillId="0" borderId="32" xfId="0" applyNumberFormat="1" applyFont="1" applyBorder="1"/>
    <xf numFmtId="0" fontId="15" fillId="0" borderId="33" xfId="0" applyFont="1" applyBorder="1"/>
    <xf numFmtId="0" fontId="15" fillId="0" borderId="2" xfId="0" applyFont="1" applyFill="1" applyBorder="1"/>
    <xf numFmtId="165" fontId="15" fillId="0" borderId="4" xfId="10" applyNumberFormat="1" applyFont="1" applyBorder="1"/>
    <xf numFmtId="0" fontId="15" fillId="0" borderId="21" xfId="0" applyFont="1" applyFill="1" applyBorder="1"/>
    <xf numFmtId="165" fontId="15" fillId="0" borderId="12" xfId="10" applyNumberFormat="1" applyFont="1" applyBorder="1"/>
    <xf numFmtId="0" fontId="16" fillId="0" borderId="34" xfId="0" applyFont="1" applyFill="1" applyBorder="1"/>
    <xf numFmtId="0" fontId="15" fillId="0" borderId="35" xfId="0" applyFont="1" applyBorder="1"/>
    <xf numFmtId="0" fontId="16" fillId="2" borderId="36" xfId="0" applyFont="1" applyFill="1" applyBorder="1" applyAlignment="1">
      <alignment horizontal="center" wrapText="1"/>
    </xf>
    <xf numFmtId="0" fontId="16" fillId="2" borderId="37" xfId="0" applyFont="1" applyFill="1" applyBorder="1" applyAlignment="1">
      <alignment horizontal="center" wrapText="1"/>
    </xf>
    <xf numFmtId="0" fontId="16" fillId="2" borderId="38" xfId="0" applyFont="1" applyFill="1" applyBorder="1" applyAlignment="1">
      <alignment horizontal="center" wrapText="1"/>
    </xf>
    <xf numFmtId="0" fontId="15" fillId="0" borderId="13" xfId="0" applyFont="1" applyBorder="1"/>
    <xf numFmtId="10" fontId="15" fillId="0" borderId="39" xfId="10" applyNumberFormat="1" applyFont="1" applyBorder="1"/>
    <xf numFmtId="0" fontId="16" fillId="0" borderId="40" xfId="0" applyFont="1" applyFill="1" applyBorder="1"/>
    <xf numFmtId="3" fontId="16" fillId="0" borderId="17" xfId="0" applyNumberFormat="1" applyFont="1" applyBorder="1"/>
    <xf numFmtId="0" fontId="15" fillId="0" borderId="31" xfId="0" applyFont="1" applyBorder="1"/>
    <xf numFmtId="0" fontId="15" fillId="0" borderId="13" xfId="0" applyFont="1" applyFill="1" applyBorder="1"/>
    <xf numFmtId="165" fontId="15" fillId="0" borderId="39" xfId="10" applyNumberFormat="1" applyFont="1" applyBorder="1"/>
    <xf numFmtId="0" fontId="15" fillId="0" borderId="11" xfId="0" applyFont="1" applyFill="1" applyBorder="1"/>
    <xf numFmtId="165" fontId="15" fillId="0" borderId="25" xfId="10" applyNumberFormat="1" applyFont="1" applyBorder="1"/>
    <xf numFmtId="17" fontId="4" fillId="13" borderId="8" xfId="0" applyNumberFormat="1" applyFont="1" applyFill="1" applyBorder="1" applyAlignment="1" applyProtection="1"/>
    <xf numFmtId="0" fontId="16" fillId="0" borderId="5" xfId="0" applyFont="1" applyBorder="1"/>
    <xf numFmtId="0" fontId="2" fillId="6" borderId="18" xfId="0" applyNumberFormat="1" applyFont="1" applyFill="1" applyBorder="1" applyAlignment="1" applyProtection="1">
      <alignment horizontal="right" vertical="center"/>
    </xf>
    <xf numFmtId="0" fontId="2" fillId="6" borderId="21" xfId="0" applyFont="1" applyFill="1" applyBorder="1" applyProtection="1"/>
    <xf numFmtId="0" fontId="2" fillId="6" borderId="11" xfId="0" applyNumberFormat="1" applyFont="1" applyFill="1" applyBorder="1" applyAlignment="1" applyProtection="1">
      <alignment horizontal="center" vertical="center"/>
    </xf>
    <xf numFmtId="3" fontId="2" fillId="6" borderId="11" xfId="0" applyNumberFormat="1" applyFont="1" applyFill="1" applyBorder="1" applyAlignment="1" applyProtection="1">
      <alignment horizontal="right" vertical="center"/>
    </xf>
    <xf numFmtId="0" fontId="19" fillId="0" borderId="0" xfId="0" applyFont="1" applyProtection="1"/>
    <xf numFmtId="0" fontId="20" fillId="0" borderId="0" xfId="0" applyFont="1" applyProtection="1"/>
    <xf numFmtId="164" fontId="21" fillId="7" borderId="6" xfId="0" applyNumberFormat="1" applyFont="1" applyFill="1" applyBorder="1" applyAlignment="1" applyProtection="1">
      <alignment vertical="center"/>
    </xf>
    <xf numFmtId="164" fontId="21" fillId="12" borderId="6" xfId="0" applyNumberFormat="1" applyFont="1" applyFill="1" applyBorder="1" applyAlignment="1" applyProtection="1">
      <alignment horizontal="center" vertical="center"/>
    </xf>
    <xf numFmtId="164" fontId="21" fillId="12" borderId="8" xfId="0" applyNumberFormat="1" applyFont="1" applyFill="1" applyBorder="1" applyAlignment="1" applyProtection="1">
      <alignment horizontal="center" vertical="center"/>
    </xf>
    <xf numFmtId="17" fontId="21" fillId="8" borderId="6" xfId="0" applyNumberFormat="1" applyFont="1" applyFill="1" applyBorder="1" applyAlignment="1" applyProtection="1">
      <alignment horizontal="center"/>
    </xf>
    <xf numFmtId="164" fontId="21" fillId="11" borderId="8" xfId="0" applyNumberFormat="1" applyFont="1" applyFill="1" applyBorder="1" applyAlignment="1" applyProtection="1">
      <alignment horizontal="center" vertical="center"/>
    </xf>
    <xf numFmtId="164" fontId="21" fillId="9" borderId="6" xfId="0" applyNumberFormat="1" applyFont="1" applyFill="1" applyBorder="1" applyAlignment="1" applyProtection="1">
      <alignment horizontal="center" vertical="center"/>
    </xf>
    <xf numFmtId="164" fontId="21" fillId="10" borderId="6" xfId="0" applyNumberFormat="1" applyFont="1" applyFill="1" applyBorder="1" applyAlignment="1" applyProtection="1">
      <alignment horizontal="center" vertical="center"/>
    </xf>
    <xf numFmtId="164" fontId="21" fillId="7" borderId="6" xfId="0" applyNumberFormat="1" applyFont="1" applyFill="1" applyBorder="1" applyAlignment="1" applyProtection="1">
      <alignment horizontal="center" vertical="center"/>
    </xf>
    <xf numFmtId="0" fontId="21" fillId="3" borderId="8" xfId="0" applyNumberFormat="1" applyFont="1" applyFill="1" applyBorder="1" applyAlignment="1" applyProtection="1">
      <alignment horizontal="center" vertical="center"/>
    </xf>
    <xf numFmtId="0" fontId="21" fillId="3" borderId="6" xfId="0" applyNumberFormat="1" applyFont="1" applyFill="1" applyBorder="1" applyAlignment="1" applyProtection="1">
      <alignment vertical="center"/>
    </xf>
    <xf numFmtId="0" fontId="19" fillId="5" borderId="10" xfId="0" applyFont="1" applyFill="1" applyBorder="1" applyProtection="1"/>
    <xf numFmtId="0" fontId="21" fillId="3" borderId="6" xfId="0" applyFont="1" applyFill="1" applyBorder="1" applyAlignment="1" applyProtection="1">
      <alignment horizontal="left" vertical="center"/>
    </xf>
    <xf numFmtId="0" fontId="19" fillId="6" borderId="11" xfId="0" applyFont="1" applyFill="1" applyBorder="1" applyAlignment="1" applyProtection="1">
      <alignment horizontal="center" vertical="center"/>
    </xf>
    <xf numFmtId="10" fontId="15" fillId="0" borderId="5" xfId="10" applyNumberFormat="1" applyFont="1" applyBorder="1"/>
    <xf numFmtId="0" fontId="2" fillId="6" borderId="14" xfId="0" applyNumberFormat="1" applyFont="1" applyFill="1" applyBorder="1" applyAlignment="1" applyProtection="1">
      <alignment horizontal="center" vertical="center"/>
    </xf>
    <xf numFmtId="3" fontId="4" fillId="6" borderId="11" xfId="0" applyNumberFormat="1" applyFont="1" applyFill="1" applyBorder="1" applyAlignment="1" applyProtection="1">
      <alignment horizontal="right" vertical="center"/>
    </xf>
    <xf numFmtId="3" fontId="4" fillId="6" borderId="21" xfId="0" applyNumberFormat="1" applyFont="1" applyFill="1" applyBorder="1" applyProtection="1"/>
    <xf numFmtId="0" fontId="4" fillId="6" borderId="25" xfId="0" applyFont="1" applyFill="1" applyBorder="1" applyProtection="1"/>
    <xf numFmtId="3" fontId="4" fillId="6" borderId="11" xfId="0" applyNumberFormat="1" applyFont="1" applyFill="1" applyBorder="1" applyProtection="1"/>
    <xf numFmtId="1" fontId="2" fillId="6" borderId="11" xfId="0" applyNumberFormat="1" applyFont="1" applyFill="1" applyBorder="1" applyAlignment="1" applyProtection="1">
      <alignment horizontal="right" vertical="center"/>
    </xf>
    <xf numFmtId="3" fontId="2" fillId="6" borderId="11" xfId="0" applyNumberFormat="1" applyFont="1" applyFill="1" applyBorder="1" applyAlignment="1" applyProtection="1">
      <alignment horizontal="right" vertical="center"/>
      <protection locked="0"/>
    </xf>
    <xf numFmtId="3" fontId="2" fillId="6" borderId="40" xfId="0" applyNumberFormat="1" applyFont="1" applyFill="1" applyBorder="1" applyAlignment="1" applyProtection="1">
      <alignment horizontal="right" vertical="center"/>
      <protection locked="0"/>
    </xf>
    <xf numFmtId="10" fontId="4" fillId="6" borderId="11" xfId="1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horizontal="right"/>
    </xf>
    <xf numFmtId="0" fontId="2" fillId="6" borderId="15" xfId="0" applyNumberFormat="1" applyFont="1" applyFill="1" applyBorder="1" applyAlignment="1" applyProtection="1">
      <alignment horizontal="right" vertical="center"/>
    </xf>
    <xf numFmtId="3" fontId="4" fillId="6" borderId="25" xfId="0" applyNumberFormat="1" applyFont="1" applyFill="1" applyBorder="1" applyProtection="1"/>
    <xf numFmtId="3" fontId="4" fillId="6" borderId="5" xfId="0" applyNumberFormat="1" applyFont="1" applyFill="1" applyBorder="1" applyProtection="1"/>
    <xf numFmtId="3" fontId="2" fillId="6" borderId="12" xfId="0" applyNumberFormat="1" applyFont="1" applyFill="1" applyBorder="1" applyAlignment="1" applyProtection="1">
      <alignment horizontal="right" vertical="center"/>
      <protection locked="0"/>
    </xf>
    <xf numFmtId="0" fontId="2" fillId="6" borderId="17" xfId="0" applyNumberFormat="1" applyFont="1" applyFill="1" applyBorder="1" applyAlignment="1" applyProtection="1">
      <alignment horizontal="right" vertical="center"/>
    </xf>
    <xf numFmtId="3" fontId="2" fillId="6" borderId="17" xfId="0" applyNumberFormat="1" applyFont="1" applyFill="1" applyBorder="1" applyAlignment="1" applyProtection="1">
      <alignment horizontal="right" vertical="center"/>
      <protection locked="0"/>
    </xf>
    <xf numFmtId="2" fontId="2" fillId="6" borderId="21" xfId="0" applyNumberFormat="1" applyFont="1" applyFill="1" applyBorder="1" applyProtection="1"/>
    <xf numFmtId="0" fontId="4" fillId="6" borderId="12" xfId="0" applyFont="1" applyFill="1" applyBorder="1" applyProtection="1"/>
    <xf numFmtId="0" fontId="19" fillId="6" borderId="21" xfId="0" applyFont="1" applyFill="1" applyBorder="1" applyProtection="1"/>
    <xf numFmtId="0" fontId="20" fillId="6" borderId="0" xfId="0" applyFont="1" applyFill="1" applyProtection="1"/>
    <xf numFmtId="3" fontId="2" fillId="6" borderId="21" xfId="0" applyNumberFormat="1" applyFont="1" applyFill="1" applyBorder="1" applyProtection="1"/>
    <xf numFmtId="0" fontId="1" fillId="0" borderId="0" xfId="0" applyFont="1"/>
    <xf numFmtId="0" fontId="4" fillId="6" borderId="11" xfId="0" applyFont="1" applyFill="1" applyBorder="1" applyAlignment="1" applyProtection="1">
      <alignment horizontal="right"/>
    </xf>
    <xf numFmtId="0" fontId="2" fillId="6" borderId="11" xfId="0" applyFont="1" applyFill="1" applyBorder="1" applyAlignment="1" applyProtection="1">
      <alignment horizontal="center"/>
    </xf>
    <xf numFmtId="0" fontId="19" fillId="5" borderId="5" xfId="0" applyFont="1" applyFill="1" applyBorder="1" applyProtection="1"/>
    <xf numFmtId="0" fontId="19" fillId="5" borderId="0" xfId="0" applyFont="1" applyFill="1" applyBorder="1" applyProtection="1"/>
    <xf numFmtId="0" fontId="19" fillId="6" borderId="0" xfId="0" applyFont="1" applyFill="1" applyProtection="1"/>
    <xf numFmtId="3" fontId="19" fillId="6" borderId="11" xfId="0" applyNumberFormat="1" applyFont="1" applyFill="1" applyBorder="1" applyAlignment="1" applyProtection="1">
      <alignment horizontal="right" vertical="center"/>
    </xf>
    <xf numFmtId="0" fontId="19" fillId="5" borderId="1" xfId="0" applyFont="1" applyFill="1" applyBorder="1" applyProtection="1"/>
    <xf numFmtId="3" fontId="19" fillId="5" borderId="1" xfId="0" applyNumberFormat="1" applyFont="1" applyFill="1" applyBorder="1" applyAlignment="1" applyProtection="1">
      <alignment horizontal="right" vertical="center"/>
    </xf>
    <xf numFmtId="3" fontId="19" fillId="5" borderId="5" xfId="0" applyNumberFormat="1" applyFont="1" applyFill="1" applyBorder="1" applyAlignment="1" applyProtection="1">
      <alignment horizontal="right" vertical="center"/>
    </xf>
    <xf numFmtId="3" fontId="19" fillId="5" borderId="0" xfId="0" applyNumberFormat="1" applyFont="1" applyFill="1" applyBorder="1" applyAlignment="1" applyProtection="1">
      <alignment horizontal="right" vertical="center"/>
    </xf>
    <xf numFmtId="0" fontId="21" fillId="3" borderId="13" xfId="0" applyFont="1" applyFill="1" applyBorder="1" applyAlignment="1" applyProtection="1">
      <alignment horizontal="left" vertical="center"/>
    </xf>
    <xf numFmtId="0" fontId="19" fillId="5" borderId="25" xfId="0" applyFont="1" applyFill="1" applyBorder="1" applyProtection="1"/>
    <xf numFmtId="0" fontId="19" fillId="5" borderId="12" xfId="0" applyFont="1" applyFill="1" applyBorder="1" applyProtection="1"/>
    <xf numFmtId="0" fontId="21" fillId="3" borderId="11" xfId="0" applyFont="1" applyFill="1" applyBorder="1" applyAlignment="1" applyProtection="1">
      <alignment horizontal="center" vertical="center"/>
    </xf>
    <xf numFmtId="0" fontId="21" fillId="3" borderId="26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4" fillId="3" borderId="20" xfId="0" applyNumberFormat="1" applyFont="1" applyFill="1" applyBorder="1" applyAlignment="1" applyProtection="1">
      <alignment horizontal="center" vertical="center"/>
    </xf>
    <xf numFmtId="164" fontId="4" fillId="8" borderId="13" xfId="0" applyNumberFormat="1" applyFont="1" applyFill="1" applyBorder="1" applyAlignment="1" applyProtection="1">
      <alignment horizontal="center" vertical="center"/>
    </xf>
    <xf numFmtId="0" fontId="4" fillId="3" borderId="23" xfId="0" applyNumberFormat="1" applyFont="1" applyFill="1" applyBorder="1" applyAlignment="1" applyProtection="1">
      <alignment horizontal="center" vertical="center"/>
    </xf>
    <xf numFmtId="0" fontId="2" fillId="5" borderId="23" xfId="0" applyNumberFormat="1" applyFont="1" applyFill="1" applyBorder="1" applyAlignment="1" applyProtection="1">
      <alignment vertical="center"/>
    </xf>
    <xf numFmtId="0" fontId="2" fillId="6" borderId="42" xfId="0" applyNumberFormat="1" applyFont="1" applyFill="1" applyBorder="1" applyAlignment="1" applyProtection="1">
      <alignment horizontal="center" vertical="center"/>
    </xf>
    <xf numFmtId="0" fontId="1" fillId="6" borderId="0" xfId="0" applyFont="1" applyFill="1"/>
    <xf numFmtId="0" fontId="2" fillId="6" borderId="20" xfId="0" applyNumberFormat="1" applyFont="1" applyFill="1" applyBorder="1" applyAlignment="1" applyProtection="1">
      <alignment horizontal="center" vertical="center"/>
    </xf>
    <xf numFmtId="1" fontId="2" fillId="6" borderId="21" xfId="0" applyNumberFormat="1" applyFont="1" applyFill="1" applyBorder="1" applyProtection="1"/>
    <xf numFmtId="3" fontId="4" fillId="6" borderId="7" xfId="0" applyNumberFormat="1" applyFont="1" applyFill="1" applyBorder="1" applyAlignment="1" applyProtection="1">
      <alignment horizontal="right" vertical="center"/>
    </xf>
    <xf numFmtId="3" fontId="4" fillId="6" borderId="43" xfId="0" applyNumberFormat="1" applyFont="1" applyFill="1" applyBorder="1" applyProtection="1"/>
    <xf numFmtId="0" fontId="2" fillId="6" borderId="5" xfId="0" applyNumberFormat="1" applyFont="1" applyFill="1" applyBorder="1" applyAlignment="1" applyProtection="1">
      <alignment horizontal="right" vertical="center"/>
    </xf>
    <xf numFmtId="0" fontId="4" fillId="3" borderId="24" xfId="0" applyNumberFormat="1" applyFont="1" applyFill="1" applyBorder="1" applyAlignment="1" applyProtection="1">
      <alignment vertical="center"/>
    </xf>
    <xf numFmtId="10" fontId="4" fillId="6" borderId="7" xfId="10" applyNumberFormat="1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right"/>
    </xf>
    <xf numFmtId="2" fontId="2" fillId="6" borderId="7" xfId="0" applyNumberFormat="1" applyFont="1" applyFill="1" applyBorder="1" applyAlignment="1" applyProtection="1">
      <alignment horizontal="right"/>
    </xf>
    <xf numFmtId="3" fontId="2" fillId="6" borderId="7" xfId="0" applyNumberFormat="1" applyFont="1" applyFill="1" applyBorder="1" applyAlignment="1" applyProtection="1">
      <alignment horizontal="right" vertical="center"/>
    </xf>
    <xf numFmtId="10" fontId="2" fillId="6" borderId="21" xfId="10" applyNumberFormat="1" applyFont="1" applyFill="1" applyBorder="1" applyProtection="1"/>
    <xf numFmtId="0" fontId="11" fillId="5" borderId="13" xfId="0" applyFont="1" applyFill="1" applyBorder="1" applyProtection="1"/>
    <xf numFmtId="0" fontId="2" fillId="5" borderId="39" xfId="0" applyFont="1" applyFill="1" applyBorder="1" applyProtection="1"/>
    <xf numFmtId="0" fontId="2" fillId="6" borderId="0" xfId="0" applyFont="1" applyFill="1" applyProtection="1"/>
    <xf numFmtId="0" fontId="2" fillId="6" borderId="20" xfId="0" applyFont="1" applyFill="1" applyBorder="1" applyAlignment="1" applyProtection="1">
      <alignment horizontal="center"/>
    </xf>
    <xf numFmtId="0" fontId="4" fillId="6" borderId="43" xfId="0" applyFont="1" applyFill="1" applyBorder="1" applyProtection="1"/>
    <xf numFmtId="0" fontId="4" fillId="3" borderId="40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right"/>
    </xf>
    <xf numFmtId="0" fontId="19" fillId="6" borderId="21" xfId="0" applyFont="1" applyFill="1" applyBorder="1" applyAlignment="1" applyProtection="1">
      <alignment horizontal="center"/>
    </xf>
    <xf numFmtId="0" fontId="19" fillId="6" borderId="21" xfId="0" applyFont="1" applyFill="1" applyBorder="1" applyAlignment="1" applyProtection="1">
      <alignment horizontal="right"/>
    </xf>
    <xf numFmtId="3" fontId="21" fillId="6" borderId="11" xfId="0" applyNumberFormat="1" applyFont="1" applyFill="1" applyBorder="1" applyAlignment="1" applyProtection="1">
      <alignment horizontal="right"/>
    </xf>
    <xf numFmtId="0" fontId="21" fillId="6" borderId="21" xfId="0" applyFont="1" applyFill="1" applyBorder="1" applyProtection="1"/>
    <xf numFmtId="0" fontId="21" fillId="6" borderId="12" xfId="0" applyFont="1" applyFill="1" applyBorder="1" applyProtection="1"/>
    <xf numFmtId="0" fontId="21" fillId="6" borderId="5" xfId="0" applyFont="1" applyFill="1" applyBorder="1" applyProtection="1"/>
    <xf numFmtId="0" fontId="21" fillId="6" borderId="25" xfId="0" applyFont="1" applyFill="1" applyBorder="1" applyProtection="1"/>
    <xf numFmtId="0" fontId="19" fillId="6" borderId="14" xfId="0" applyNumberFormat="1" applyFont="1" applyFill="1" applyBorder="1" applyAlignment="1" applyProtection="1">
      <alignment horizontal="center" vertical="center"/>
    </xf>
    <xf numFmtId="3" fontId="21" fillId="6" borderId="5" xfId="0" applyNumberFormat="1" applyFont="1" applyFill="1" applyBorder="1" applyProtection="1"/>
    <xf numFmtId="0" fontId="21" fillId="6" borderId="43" xfId="0" applyFont="1" applyFill="1" applyBorder="1" applyProtection="1"/>
    <xf numFmtId="0" fontId="19" fillId="6" borderId="11" xfId="0" applyNumberFormat="1" applyFont="1" applyFill="1" applyBorder="1" applyAlignment="1" applyProtection="1">
      <alignment horizontal="center" vertical="center"/>
    </xf>
    <xf numFmtId="3" fontId="21" fillId="6" borderId="21" xfId="0" applyNumberFormat="1" applyFont="1" applyFill="1" applyBorder="1" applyProtection="1"/>
    <xf numFmtId="0" fontId="19" fillId="6" borderId="7" xfId="0" applyNumberFormat="1" applyFont="1" applyFill="1" applyBorder="1" applyAlignment="1" applyProtection="1">
      <alignment horizontal="right" vertical="center"/>
    </xf>
    <xf numFmtId="1" fontId="19" fillId="6" borderId="11" xfId="0" applyNumberFormat="1" applyFont="1" applyFill="1" applyBorder="1" applyAlignment="1" applyProtection="1">
      <alignment horizontal="right" vertical="center"/>
    </xf>
    <xf numFmtId="1" fontId="19" fillId="6" borderId="5" xfId="0" applyNumberFormat="1" applyFont="1" applyFill="1" applyBorder="1" applyProtection="1"/>
    <xf numFmtId="1" fontId="19" fillId="6" borderId="25" xfId="0" applyNumberFormat="1" applyFont="1" applyFill="1" applyBorder="1" applyProtection="1"/>
    <xf numFmtId="3" fontId="19" fillId="6" borderId="12" xfId="0" applyNumberFormat="1" applyFont="1" applyFill="1" applyBorder="1" applyAlignment="1" applyProtection="1">
      <alignment horizontal="right" vertical="center"/>
      <protection locked="0"/>
    </xf>
    <xf numFmtId="3" fontId="19" fillId="6" borderId="5" xfId="0" applyNumberFormat="1" applyFont="1" applyFill="1" applyBorder="1" applyAlignment="1" applyProtection="1">
      <alignment horizontal="right" vertical="center"/>
      <protection locked="0"/>
    </xf>
    <xf numFmtId="3" fontId="19" fillId="6" borderId="17" xfId="0" applyNumberFormat="1" applyFont="1" applyFill="1" applyBorder="1" applyAlignment="1" applyProtection="1">
      <alignment horizontal="right" vertical="center"/>
      <protection locked="0"/>
    </xf>
    <xf numFmtId="3" fontId="19" fillId="6" borderId="31" xfId="0" applyNumberFormat="1" applyFont="1" applyFill="1" applyBorder="1" applyAlignment="1" applyProtection="1">
      <alignment horizontal="right" vertical="center"/>
      <protection locked="0"/>
    </xf>
    <xf numFmtId="0" fontId="19" fillId="6" borderId="18" xfId="0" applyNumberFormat="1" applyFont="1" applyFill="1" applyBorder="1" applyAlignment="1" applyProtection="1">
      <alignment horizontal="right" vertical="center"/>
    </xf>
    <xf numFmtId="10" fontId="19" fillId="6" borderId="11" xfId="10" applyNumberFormat="1" applyFont="1" applyFill="1" applyBorder="1" applyAlignment="1" applyProtection="1">
      <alignment horizontal="right" vertical="center"/>
    </xf>
    <xf numFmtId="2" fontId="19" fillId="6" borderId="21" xfId="0" applyNumberFormat="1" applyFont="1" applyFill="1" applyBorder="1" applyProtection="1"/>
    <xf numFmtId="2" fontId="19" fillId="6" borderId="12" xfId="0" applyNumberFormat="1" applyFont="1" applyFill="1" applyBorder="1" applyProtection="1"/>
    <xf numFmtId="2" fontId="19" fillId="6" borderId="5" xfId="0" applyNumberFormat="1" applyFont="1" applyFill="1" applyBorder="1" applyProtection="1"/>
    <xf numFmtId="2" fontId="19" fillId="6" borderId="25" xfId="0" applyNumberFormat="1" applyFont="1" applyFill="1" applyBorder="1" applyProtection="1"/>
    <xf numFmtId="2" fontId="19" fillId="6" borderId="11" xfId="0" applyNumberFormat="1" applyFont="1" applyFill="1" applyBorder="1" applyAlignment="1" applyProtection="1">
      <alignment horizontal="right"/>
    </xf>
    <xf numFmtId="0" fontId="19" fillId="6" borderId="11" xfId="0" applyFont="1" applyFill="1" applyBorder="1" applyAlignment="1" applyProtection="1">
      <alignment horizontal="center"/>
    </xf>
    <xf numFmtId="0" fontId="19" fillId="6" borderId="7" xfId="0" applyFont="1" applyFill="1" applyBorder="1" applyAlignment="1" applyProtection="1">
      <alignment horizontal="right"/>
    </xf>
    <xf numFmtId="3" fontId="0" fillId="0" borderId="0" xfId="0" applyNumberFormat="1"/>
    <xf numFmtId="9" fontId="15" fillId="0" borderId="5" xfId="10" applyFont="1" applyFill="1" applyBorder="1"/>
    <xf numFmtId="3" fontId="15" fillId="6" borderId="15" xfId="0" applyNumberFormat="1" applyFont="1" applyFill="1" applyBorder="1"/>
    <xf numFmtId="3" fontId="2" fillId="0" borderId="7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right"/>
    </xf>
    <xf numFmtId="3" fontId="19" fillId="6" borderId="0" xfId="0" applyNumberFormat="1" applyFont="1" applyFill="1" applyBorder="1" applyAlignment="1" applyProtection="1">
      <alignment horizontal="right" vertical="center"/>
    </xf>
    <xf numFmtId="2" fontId="19" fillId="6" borderId="11" xfId="0" applyNumberFormat="1" applyFont="1" applyFill="1" applyBorder="1" applyAlignment="1" applyProtection="1">
      <alignment horizontal="center" vertical="center"/>
    </xf>
    <xf numFmtId="0" fontId="19" fillId="14" borderId="0" xfId="0" applyFont="1" applyFill="1" applyProtection="1"/>
    <xf numFmtId="0" fontId="19" fillId="6" borderId="14" xfId="0" applyNumberFormat="1" applyFont="1" applyFill="1" applyBorder="1" applyAlignment="1" applyProtection="1">
      <alignment horizontal="right" vertical="center"/>
    </xf>
    <xf numFmtId="0" fontId="19" fillId="6" borderId="15" xfId="0" applyNumberFormat="1" applyFont="1" applyFill="1" applyBorder="1" applyAlignment="1" applyProtection="1">
      <alignment horizontal="right" vertical="center"/>
    </xf>
    <xf numFmtId="0" fontId="19" fillId="6" borderId="17" xfId="0" applyNumberFormat="1" applyFont="1" applyFill="1" applyBorder="1" applyAlignment="1" applyProtection="1">
      <alignment horizontal="right" vertical="center"/>
    </xf>
    <xf numFmtId="0" fontId="19" fillId="6" borderId="16" xfId="0" applyNumberFormat="1" applyFont="1" applyFill="1" applyBorder="1" applyAlignment="1" applyProtection="1">
      <alignment horizontal="right" vertical="center"/>
    </xf>
    <xf numFmtId="0" fontId="19" fillId="6" borderId="11" xfId="0" applyFont="1" applyFill="1" applyBorder="1" applyAlignment="1" applyProtection="1">
      <alignment horizontal="right" vertical="center"/>
    </xf>
    <xf numFmtId="0" fontId="21" fillId="6" borderId="24" xfId="0" applyFont="1" applyFill="1" applyBorder="1" applyAlignment="1" applyProtection="1">
      <alignment horizontal="right" vertical="center"/>
    </xf>
    <xf numFmtId="0" fontId="19" fillId="6" borderId="7" xfId="0" applyFont="1" applyFill="1" applyBorder="1" applyAlignment="1" applyProtection="1">
      <alignment horizontal="right" vertical="center"/>
    </xf>
    <xf numFmtId="0" fontId="19" fillId="6" borderId="16" xfId="0" applyFont="1" applyFill="1" applyBorder="1" applyAlignment="1" applyProtection="1">
      <alignment horizontal="right" vertical="center"/>
    </xf>
    <xf numFmtId="0" fontId="19" fillId="6" borderId="18" xfId="0" applyFont="1" applyFill="1" applyBorder="1" applyAlignment="1" applyProtection="1">
      <alignment horizontal="right" vertical="center"/>
    </xf>
    <xf numFmtId="0" fontId="2" fillId="6" borderId="20" xfId="0" applyFont="1" applyFill="1" applyBorder="1" applyProtection="1"/>
    <xf numFmtId="0" fontId="19" fillId="6" borderId="11" xfId="0" applyFont="1" applyFill="1" applyBorder="1" applyProtection="1"/>
    <xf numFmtId="0" fontId="19" fillId="6" borderId="12" xfId="0" applyFont="1" applyFill="1" applyBorder="1" applyProtection="1"/>
    <xf numFmtId="0" fontId="19" fillId="6" borderId="5" xfId="0" applyFont="1" applyFill="1" applyBorder="1" applyProtection="1"/>
    <xf numFmtId="0" fontId="19" fillId="6" borderId="25" xfId="0" applyFont="1" applyFill="1" applyBorder="1" applyProtection="1"/>
    <xf numFmtId="0" fontId="19" fillId="6" borderId="7" xfId="0" applyFont="1" applyFill="1" applyBorder="1" applyProtection="1"/>
    <xf numFmtId="3" fontId="5" fillId="0" borderId="0" xfId="0" applyNumberFormat="1" applyFont="1" applyProtection="1"/>
    <xf numFmtId="1" fontId="4" fillId="6" borderId="21" xfId="0" applyNumberFormat="1" applyFont="1" applyFill="1" applyBorder="1" applyProtection="1"/>
    <xf numFmtId="3" fontId="19" fillId="6" borderId="20" xfId="0" applyNumberFormat="1" applyFont="1" applyFill="1" applyBorder="1" applyAlignment="1" applyProtection="1">
      <alignment horizontal="right" vertical="center"/>
    </xf>
    <xf numFmtId="3" fontId="21" fillId="6" borderId="11" xfId="0" applyNumberFormat="1" applyFont="1" applyFill="1" applyBorder="1" applyAlignment="1" applyProtection="1">
      <alignment horizontal="right" vertical="center"/>
    </xf>
    <xf numFmtId="3" fontId="21" fillId="6" borderId="11" xfId="0" applyNumberFormat="1" applyFont="1" applyFill="1" applyBorder="1" applyProtection="1"/>
    <xf numFmtId="3" fontId="19" fillId="6" borderId="11" xfId="0" applyNumberFormat="1" applyFont="1" applyFill="1" applyBorder="1" applyAlignment="1" applyProtection="1">
      <alignment horizontal="right" vertical="center"/>
      <protection locked="0"/>
    </xf>
    <xf numFmtId="3" fontId="19" fillId="6" borderId="40" xfId="0" applyNumberFormat="1" applyFont="1" applyFill="1" applyBorder="1" applyAlignment="1" applyProtection="1">
      <alignment horizontal="right" vertical="center"/>
      <protection locked="0"/>
    </xf>
    <xf numFmtId="10" fontId="21" fillId="6" borderId="11" xfId="10" applyNumberFormat="1" applyFont="1" applyFill="1" applyBorder="1" applyAlignment="1" applyProtection="1">
      <alignment horizontal="right" vertical="center"/>
    </xf>
    <xf numFmtId="0" fontId="19" fillId="6" borderId="11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 applyProtection="1">
      <alignment horizontal="right"/>
    </xf>
    <xf numFmtId="17" fontId="4" fillId="15" borderId="8" xfId="0" applyNumberFormat="1" applyFont="1" applyFill="1" applyBorder="1" applyAlignment="1" applyProtection="1">
      <alignment horizontal="center"/>
    </xf>
    <xf numFmtId="164" fontId="22" fillId="13" borderId="44" xfId="0" applyNumberFormat="1" applyFont="1" applyFill="1" applyBorder="1" applyAlignment="1" applyProtection="1">
      <alignment horizontal="left" vertical="center"/>
    </xf>
    <xf numFmtId="17" fontId="21" fillId="13" borderId="45" xfId="0" applyNumberFormat="1" applyFont="1" applyFill="1" applyBorder="1" applyAlignment="1" applyProtection="1"/>
    <xf numFmtId="1" fontId="21" fillId="6" borderId="11" xfId="0" applyNumberFormat="1" applyFont="1" applyFill="1" applyBorder="1" applyAlignment="1" applyProtection="1">
      <alignment horizontal="right" vertical="center"/>
    </xf>
    <xf numFmtId="0" fontId="21" fillId="8" borderId="29" xfId="0" applyFont="1" applyFill="1" applyBorder="1" applyProtection="1"/>
    <xf numFmtId="1" fontId="19" fillId="6" borderId="21" xfId="0" applyNumberFormat="1" applyFont="1" applyFill="1" applyBorder="1" applyProtection="1"/>
    <xf numFmtId="1" fontId="4" fillId="6" borderId="7" xfId="0" applyNumberFormat="1" applyFont="1" applyFill="1" applyBorder="1" applyAlignment="1" applyProtection="1">
      <alignment horizontal="right" vertical="center"/>
    </xf>
    <xf numFmtId="0" fontId="4" fillId="6" borderId="16" xfId="0" applyNumberFormat="1" applyFont="1" applyFill="1" applyBorder="1" applyAlignment="1" applyProtection="1">
      <alignment horizontal="right" vertical="center"/>
    </xf>
    <xf numFmtId="0" fontId="4" fillId="6" borderId="15" xfId="0" applyNumberFormat="1" applyFont="1" applyFill="1" applyBorder="1" applyAlignment="1" applyProtection="1">
      <alignment horizontal="right" vertical="center"/>
    </xf>
    <xf numFmtId="0" fontId="4" fillId="6" borderId="7" xfId="0" applyNumberFormat="1" applyFont="1" applyFill="1" applyBorder="1" applyAlignment="1" applyProtection="1">
      <alignment horizontal="right" vertical="center"/>
    </xf>
    <xf numFmtId="0" fontId="4" fillId="6" borderId="6" xfId="0" applyFont="1" applyFill="1" applyBorder="1" applyAlignment="1" applyProtection="1">
      <alignment horizontal="right" vertical="center"/>
    </xf>
    <xf numFmtId="0" fontId="2" fillId="6" borderId="18" xfId="0" applyFont="1" applyFill="1" applyBorder="1" applyAlignment="1" applyProtection="1">
      <alignment horizontal="right"/>
    </xf>
    <xf numFmtId="3" fontId="16" fillId="0" borderId="5" xfId="0" applyNumberFormat="1" applyFont="1" applyBorder="1"/>
    <xf numFmtId="0" fontId="6" fillId="4" borderId="8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17" fontId="15" fillId="0" borderId="5" xfId="0" quotePrefix="1" applyNumberFormat="1" applyFont="1" applyBorder="1" applyAlignment="1">
      <alignment horizontal="left"/>
    </xf>
    <xf numFmtId="17" fontId="4" fillId="8" borderId="8" xfId="0" applyNumberFormat="1" applyFont="1" applyFill="1" applyBorder="1" applyAlignment="1" applyProtection="1">
      <alignment horizontal="center"/>
    </xf>
    <xf numFmtId="17" fontId="4" fillId="8" borderId="41" xfId="0" applyNumberFormat="1" applyFont="1" applyFill="1" applyBorder="1" applyAlignment="1" applyProtection="1"/>
    <xf numFmtId="164" fontId="4" fillId="5" borderId="7" xfId="0" applyNumberFormat="1" applyFont="1" applyFill="1" applyBorder="1" applyAlignment="1" applyProtection="1">
      <alignment horizontal="center" vertical="center"/>
    </xf>
    <xf numFmtId="0" fontId="15" fillId="0" borderId="9" xfId="0" applyFont="1" applyBorder="1"/>
    <xf numFmtId="10" fontId="15" fillId="0" borderId="47" xfId="10" applyNumberFormat="1" applyFont="1" applyBorder="1"/>
    <xf numFmtId="10" fontId="15" fillId="0" borderId="7" xfId="10" applyNumberFormat="1" applyFont="1" applyBorder="1"/>
    <xf numFmtId="9" fontId="0" fillId="0" borderId="0" xfId="10" applyFont="1"/>
    <xf numFmtId="3" fontId="15" fillId="0" borderId="19" xfId="0" applyNumberFormat="1" applyFont="1" applyBorder="1"/>
    <xf numFmtId="0" fontId="23" fillId="0" borderId="0" xfId="0" applyNumberFormat="1" applyFont="1" applyFill="1" applyBorder="1" applyAlignment="1" applyProtection="1">
      <alignment vertical="center"/>
    </xf>
    <xf numFmtId="0" fontId="23" fillId="6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20" fillId="0" borderId="0" xfId="0" applyFont="1" applyFill="1" applyBorder="1" applyProtection="1"/>
    <xf numFmtId="0" fontId="21" fillId="3" borderId="26" xfId="0" applyNumberFormat="1" applyFont="1" applyFill="1" applyBorder="1" applyAlignment="1" applyProtection="1">
      <alignment horizontal="center" vertical="center"/>
    </xf>
    <xf numFmtId="0" fontId="21" fillId="3" borderId="26" xfId="0" applyNumberFormat="1" applyFont="1" applyFill="1" applyBorder="1" applyAlignment="1" applyProtection="1">
      <alignment vertical="center"/>
    </xf>
    <xf numFmtId="0" fontId="19" fillId="5" borderId="29" xfId="0" applyFont="1" applyFill="1" applyBorder="1" applyProtection="1"/>
    <xf numFmtId="0" fontId="19" fillId="5" borderId="28" xfId="0" applyFont="1" applyFill="1" applyBorder="1" applyProtection="1"/>
    <xf numFmtId="0" fontId="21" fillId="3" borderId="13" xfId="0" applyNumberFormat="1" applyFont="1" applyFill="1" applyBorder="1" applyAlignment="1" applyProtection="1">
      <alignment horizontal="center" vertical="center"/>
    </xf>
    <xf numFmtId="0" fontId="21" fillId="8" borderId="3" xfId="0" applyFont="1" applyFill="1" applyBorder="1" applyProtection="1"/>
    <xf numFmtId="17" fontId="21" fillId="13" borderId="3" xfId="0" applyNumberFormat="1" applyFont="1" applyFill="1" applyBorder="1" applyAlignment="1" applyProtection="1"/>
    <xf numFmtId="17" fontId="21" fillId="8" borderId="8" xfId="0" applyNumberFormat="1" applyFont="1" applyFill="1" applyBorder="1" applyAlignment="1" applyProtection="1">
      <alignment horizontal="center"/>
    </xf>
    <xf numFmtId="17" fontId="21" fillId="10" borderId="6" xfId="0" applyNumberFormat="1" applyFont="1" applyFill="1" applyBorder="1" applyAlignment="1" applyProtection="1">
      <alignment horizontal="center"/>
    </xf>
    <xf numFmtId="17" fontId="21" fillId="7" borderId="6" xfId="0" applyNumberFormat="1" applyFont="1" applyFill="1" applyBorder="1" applyAlignment="1" applyProtection="1">
      <alignment horizontal="center"/>
    </xf>
    <xf numFmtId="17" fontId="21" fillId="8" borderId="41" xfId="0" applyNumberFormat="1" applyFont="1" applyFill="1" applyBorder="1" applyAlignment="1" applyProtection="1"/>
    <xf numFmtId="0" fontId="21" fillId="3" borderId="40" xfId="0" applyNumberFormat="1" applyFont="1" applyFill="1" applyBorder="1" applyAlignment="1" applyProtection="1">
      <alignment horizontal="center" vertical="center"/>
    </xf>
    <xf numFmtId="164" fontId="21" fillId="5" borderId="40" xfId="0" applyNumberFormat="1" applyFont="1" applyFill="1" applyBorder="1" applyAlignment="1" applyProtection="1">
      <alignment horizontal="center" vertical="center"/>
    </xf>
    <xf numFmtId="0" fontId="21" fillId="8" borderId="48" xfId="0" applyFont="1" applyFill="1" applyBorder="1" applyProtection="1"/>
    <xf numFmtId="0" fontId="24" fillId="0" borderId="8" xfId="0" applyNumberFormat="1" applyFont="1" applyFill="1" applyBorder="1" applyAlignment="1" applyProtection="1">
      <alignment horizontal="left" vertical="center"/>
    </xf>
    <xf numFmtId="0" fontId="4" fillId="3" borderId="42" xfId="0" applyNumberFormat="1" applyFont="1" applyFill="1" applyBorder="1" applyAlignment="1" applyProtection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1" fillId="0" borderId="8" xfId="0" applyFont="1" applyBorder="1"/>
    <xf numFmtId="0" fontId="4" fillId="5" borderId="6" xfId="0" applyNumberFormat="1" applyFont="1" applyFill="1" applyBorder="1" applyAlignment="1" applyProtection="1">
      <alignment vertical="center"/>
    </xf>
    <xf numFmtId="0" fontId="16" fillId="12" borderId="5" xfId="0" applyFont="1" applyFill="1" applyBorder="1"/>
    <xf numFmtId="0" fontId="16" fillId="12" borderId="5" xfId="0" quotePrefix="1" applyFont="1" applyFill="1" applyBorder="1"/>
    <xf numFmtId="164" fontId="16" fillId="12" borderId="5" xfId="0" quotePrefix="1" applyNumberFormat="1" applyFont="1" applyFill="1" applyBorder="1"/>
    <xf numFmtId="17" fontId="3" fillId="18" borderId="0" xfId="0" applyNumberFormat="1" applyFont="1" applyFill="1" applyBorder="1" applyAlignment="1" applyProtection="1">
      <alignment horizontal="left" vertical="center"/>
    </xf>
    <xf numFmtId="0" fontId="9" fillId="18" borderId="0" xfId="0" applyNumberFormat="1" applyFont="1" applyFill="1" applyBorder="1" applyAlignment="1" applyProtection="1">
      <alignment horizontal="right" vertical="center"/>
    </xf>
    <xf numFmtId="0" fontId="24" fillId="18" borderId="46" xfId="0" applyNumberFormat="1" applyFont="1" applyFill="1" applyBorder="1" applyAlignment="1" applyProtection="1">
      <alignment horizontal="right" vertical="center"/>
    </xf>
    <xf numFmtId="17" fontId="23" fillId="18" borderId="41" xfId="0" applyNumberFormat="1" applyFont="1" applyFill="1" applyBorder="1" applyAlignment="1" applyProtection="1">
      <alignment horizontal="left" vertical="center"/>
    </xf>
    <xf numFmtId="0" fontId="3" fillId="18" borderId="46" xfId="0" applyNumberFormat="1" applyFont="1" applyFill="1" applyBorder="1" applyAlignment="1" applyProtection="1">
      <alignment horizontal="right" vertical="center"/>
    </xf>
    <xf numFmtId="17" fontId="3" fillId="18" borderId="41" xfId="0" applyNumberFormat="1" applyFont="1" applyFill="1" applyBorder="1" applyAlignment="1" applyProtection="1">
      <alignment horizontal="left" vertical="center"/>
    </xf>
    <xf numFmtId="0" fontId="9" fillId="18" borderId="0" xfId="0" applyNumberFormat="1" applyFont="1" applyFill="1" applyBorder="1" applyAlignment="1" applyProtection="1">
      <alignment horizontal="left" vertical="center"/>
    </xf>
    <xf numFmtId="165" fontId="15" fillId="0" borderId="47" xfId="10" applyNumberFormat="1" applyFont="1" applyBorder="1"/>
    <xf numFmtId="3" fontId="15" fillId="0" borderId="18" xfId="0" applyNumberFormat="1" applyFont="1" applyBorder="1"/>
    <xf numFmtId="10" fontId="15" fillId="0" borderId="10" xfId="10" applyNumberFormat="1" applyFont="1" applyBorder="1"/>
    <xf numFmtId="0" fontId="16" fillId="0" borderId="8" xfId="0" applyFont="1" applyFill="1" applyBorder="1"/>
    <xf numFmtId="3" fontId="16" fillId="0" borderId="6" xfId="0" applyNumberFormat="1" applyFont="1" applyBorder="1"/>
    <xf numFmtId="10" fontId="15" fillId="0" borderId="41" xfId="0" applyNumberFormat="1" applyFont="1" applyBorder="1"/>
    <xf numFmtId="0" fontId="15" fillId="0" borderId="9" xfId="0" applyFont="1" applyFill="1" applyBorder="1"/>
    <xf numFmtId="165" fontId="15" fillId="0" borderId="50" xfId="10" applyNumberFormat="1" applyFont="1" applyBorder="1"/>
    <xf numFmtId="165" fontId="15" fillId="0" borderId="41" xfId="0" applyNumberFormat="1" applyFont="1" applyBorder="1"/>
    <xf numFmtId="3" fontId="15" fillId="6" borderId="5" xfId="0" applyNumberFormat="1" applyFont="1" applyFill="1" applyBorder="1"/>
    <xf numFmtId="3" fontId="15" fillId="0" borderId="51" xfId="0" applyNumberFormat="1" applyFont="1" applyBorder="1"/>
    <xf numFmtId="3" fontId="15" fillId="6" borderId="51" xfId="0" applyNumberFormat="1" applyFont="1" applyFill="1" applyBorder="1"/>
    <xf numFmtId="3" fontId="16" fillId="0" borderId="33" xfId="0" applyNumberFormat="1" applyFont="1" applyBorder="1"/>
    <xf numFmtId="3" fontId="16" fillId="0" borderId="27" xfId="0" applyNumberFormat="1" applyFont="1" applyBorder="1"/>
    <xf numFmtId="3" fontId="15" fillId="0" borderId="22" xfId="0" applyNumberFormat="1" applyFont="1" applyBorder="1"/>
    <xf numFmtId="3" fontId="15" fillId="6" borderId="47" xfId="0" applyNumberFormat="1" applyFont="1" applyFill="1" applyBorder="1"/>
    <xf numFmtId="3" fontId="15" fillId="6" borderId="3" xfId="0" applyNumberFormat="1" applyFont="1" applyFill="1" applyBorder="1"/>
    <xf numFmtId="0" fontId="15" fillId="0" borderId="14" xfId="0" applyFont="1" applyFill="1" applyBorder="1"/>
    <xf numFmtId="3" fontId="15" fillId="0" borderId="2" xfId="0" applyNumberFormat="1" applyFont="1" applyBorder="1"/>
    <xf numFmtId="3" fontId="15" fillId="0" borderId="52" xfId="0" applyNumberFormat="1" applyFont="1" applyBorder="1"/>
    <xf numFmtId="3" fontId="15" fillId="0" borderId="53" xfId="0" applyNumberFormat="1" applyFont="1" applyBorder="1"/>
    <xf numFmtId="3" fontId="16" fillId="0" borderId="8" xfId="0" applyNumberFormat="1" applyFont="1" applyBorder="1"/>
    <xf numFmtId="10" fontId="15" fillId="0" borderId="6" xfId="0" applyNumberFormat="1" applyFont="1" applyBorder="1"/>
    <xf numFmtId="165" fontId="15" fillId="0" borderId="6" xfId="0" applyNumberFormat="1" applyFont="1" applyBorder="1"/>
    <xf numFmtId="165" fontId="15" fillId="0" borderId="35" xfId="10" applyNumberFormat="1" applyFont="1" applyBorder="1"/>
    <xf numFmtId="0" fontId="25" fillId="0" borderId="0" xfId="0" applyFont="1"/>
    <xf numFmtId="0" fontId="2" fillId="0" borderId="7" xfId="0" applyFont="1" applyFill="1" applyBorder="1" applyAlignment="1" applyProtection="1">
      <alignment horizontal="right"/>
    </xf>
    <xf numFmtId="166" fontId="4" fillId="0" borderId="7" xfId="15" applyNumberFormat="1" applyFont="1" applyFill="1" applyBorder="1" applyAlignment="1" applyProtection="1">
      <alignment horizontal="right" vertical="center"/>
    </xf>
    <xf numFmtId="166" fontId="2" fillId="0" borderId="7" xfId="15" applyNumberFormat="1" applyFont="1" applyFill="1" applyBorder="1" applyAlignment="1" applyProtection="1">
      <alignment horizontal="right" vertical="center"/>
    </xf>
    <xf numFmtId="166" fontId="4" fillId="0" borderId="7" xfId="15" applyNumberFormat="1" applyFont="1" applyBorder="1" applyAlignment="1" applyProtection="1">
      <alignment horizontal="right"/>
    </xf>
    <xf numFmtId="166" fontId="4" fillId="0" borderId="7" xfId="15" applyNumberFormat="1" applyFont="1" applyBorder="1" applyProtection="1"/>
    <xf numFmtId="166" fontId="2" fillId="6" borderId="7" xfId="15" applyNumberFormat="1" applyFont="1" applyFill="1" applyBorder="1" applyAlignment="1" applyProtection="1">
      <alignment horizontal="right" vertical="center"/>
    </xf>
    <xf numFmtId="166" fontId="2" fillId="0" borderId="7" xfId="15" applyNumberFormat="1" applyFont="1" applyBorder="1" applyProtection="1"/>
    <xf numFmtId="166" fontId="2" fillId="0" borderId="7" xfId="15" applyNumberFormat="1" applyFont="1" applyFill="1" applyBorder="1" applyProtection="1"/>
    <xf numFmtId="3" fontId="20" fillId="6" borderId="0" xfId="0" applyNumberFormat="1" applyFont="1" applyFill="1" applyProtection="1"/>
    <xf numFmtId="0" fontId="19" fillId="0" borderId="7" xfId="0" applyFont="1" applyFill="1" applyBorder="1" applyAlignment="1" applyProtection="1">
      <alignment horizontal="right"/>
    </xf>
    <xf numFmtId="2" fontId="2" fillId="0" borderId="20" xfId="0" applyNumberFormat="1" applyFont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17" fillId="16" borderId="8" xfId="0" applyNumberFormat="1" applyFont="1" applyFill="1" applyBorder="1" applyAlignment="1" applyProtection="1">
      <alignment horizontal="center" vertical="center"/>
    </xf>
    <xf numFmtId="0" fontId="17" fillId="16" borderId="46" xfId="0" applyNumberFormat="1" applyFont="1" applyFill="1" applyBorder="1" applyAlignment="1" applyProtection="1">
      <alignment horizontal="center" vertical="center"/>
    </xf>
    <xf numFmtId="0" fontId="23" fillId="18" borderId="45" xfId="0" applyNumberFormat="1" applyFont="1" applyFill="1" applyBorder="1" applyAlignment="1" applyProtection="1">
      <alignment horizontal="center" vertical="center"/>
    </xf>
    <xf numFmtId="0" fontId="23" fillId="18" borderId="49" xfId="0" applyNumberFormat="1" applyFont="1" applyFill="1" applyBorder="1" applyAlignment="1" applyProtection="1">
      <alignment horizontal="center" vertical="center"/>
    </xf>
    <xf numFmtId="17" fontId="21" fillId="12" borderId="8" xfId="0" applyNumberFormat="1" applyFont="1" applyFill="1" applyBorder="1" applyAlignment="1" applyProtection="1">
      <alignment horizontal="center"/>
    </xf>
    <xf numFmtId="17" fontId="21" fillId="12" borderId="46" xfId="0" applyNumberFormat="1" applyFont="1" applyFill="1" applyBorder="1" applyAlignment="1" applyProtection="1">
      <alignment horizontal="center"/>
    </xf>
    <xf numFmtId="17" fontId="21" fillId="12" borderId="41" xfId="0" applyNumberFormat="1" applyFont="1" applyFill="1" applyBorder="1" applyAlignment="1" applyProtection="1">
      <alignment horizontal="center"/>
    </xf>
    <xf numFmtId="17" fontId="21" fillId="15" borderId="8" xfId="0" applyNumberFormat="1" applyFont="1" applyFill="1" applyBorder="1" applyAlignment="1" applyProtection="1">
      <alignment horizontal="center"/>
    </xf>
    <xf numFmtId="17" fontId="21" fillId="15" borderId="46" xfId="0" applyNumberFormat="1" applyFont="1" applyFill="1" applyBorder="1" applyAlignment="1" applyProtection="1">
      <alignment horizontal="center"/>
    </xf>
    <xf numFmtId="17" fontId="21" fillId="15" borderId="41" xfId="0" applyNumberFormat="1" applyFont="1" applyFill="1" applyBorder="1" applyAlignment="1" applyProtection="1">
      <alignment horizontal="center"/>
    </xf>
    <xf numFmtId="17" fontId="21" fillId="9" borderId="8" xfId="0" applyNumberFormat="1" applyFont="1" applyFill="1" applyBorder="1" applyAlignment="1" applyProtection="1">
      <alignment horizontal="center"/>
    </xf>
    <xf numFmtId="17" fontId="21" fillId="9" borderId="41" xfId="0" applyNumberFormat="1" applyFont="1" applyFill="1" applyBorder="1" applyAlignment="1" applyProtection="1">
      <alignment horizontal="center"/>
    </xf>
    <xf numFmtId="17" fontId="21" fillId="7" borderId="46" xfId="0" applyNumberFormat="1" applyFont="1" applyFill="1" applyBorder="1" applyAlignment="1" applyProtection="1">
      <alignment horizontal="center"/>
    </xf>
    <xf numFmtId="17" fontId="21" fillId="7" borderId="41" xfId="0" applyNumberFormat="1" applyFont="1" applyFill="1" applyBorder="1" applyAlignment="1" applyProtection="1">
      <alignment horizontal="center"/>
    </xf>
    <xf numFmtId="0" fontId="3" fillId="17" borderId="8" xfId="0" applyNumberFormat="1" applyFont="1" applyFill="1" applyBorder="1" applyAlignment="1" applyProtection="1">
      <alignment horizontal="center" vertical="center"/>
    </xf>
    <xf numFmtId="0" fontId="3" fillId="17" borderId="46" xfId="0" applyNumberFormat="1" applyFont="1" applyFill="1" applyBorder="1" applyAlignment="1" applyProtection="1">
      <alignment horizontal="center" vertical="center"/>
    </xf>
    <xf numFmtId="0" fontId="3" fillId="17" borderId="41" xfId="0" applyNumberFormat="1" applyFont="1" applyFill="1" applyBorder="1" applyAlignment="1" applyProtection="1">
      <alignment horizontal="center" vertical="center"/>
    </xf>
    <xf numFmtId="0" fontId="2" fillId="19" borderId="8" xfId="0" applyFont="1" applyFill="1" applyBorder="1" applyAlignment="1" applyProtection="1">
      <alignment horizontal="center"/>
    </xf>
    <xf numFmtId="0" fontId="2" fillId="19" borderId="46" xfId="0" applyFont="1" applyFill="1" applyBorder="1" applyAlignment="1" applyProtection="1">
      <alignment horizontal="center"/>
    </xf>
    <xf numFmtId="0" fontId="2" fillId="19" borderId="41" xfId="0" applyFont="1" applyFill="1" applyBorder="1" applyAlignment="1" applyProtection="1">
      <alignment horizontal="center"/>
    </xf>
    <xf numFmtId="17" fontId="4" fillId="9" borderId="8" xfId="0" applyNumberFormat="1" applyFont="1" applyFill="1" applyBorder="1" applyAlignment="1" applyProtection="1">
      <alignment horizontal="center"/>
    </xf>
    <xf numFmtId="17" fontId="4" fillId="9" borderId="41" xfId="0" applyNumberFormat="1" applyFont="1" applyFill="1" applyBorder="1" applyAlignment="1" applyProtection="1">
      <alignment horizontal="center"/>
    </xf>
    <xf numFmtId="0" fontId="3" fillId="18" borderId="8" xfId="0" applyNumberFormat="1" applyFont="1" applyFill="1" applyBorder="1" applyAlignment="1" applyProtection="1">
      <alignment horizontal="center" vertical="center"/>
    </xf>
    <xf numFmtId="0" fontId="3" fillId="18" borderId="46" xfId="0" applyNumberFormat="1" applyFont="1" applyFill="1" applyBorder="1" applyAlignment="1" applyProtection="1">
      <alignment horizontal="center" vertical="center"/>
    </xf>
    <xf numFmtId="0" fontId="3" fillId="18" borderId="41" xfId="0" applyNumberFormat="1" applyFont="1" applyFill="1" applyBorder="1" applyAlignment="1" applyProtection="1">
      <alignment horizontal="center" vertical="center"/>
    </xf>
    <xf numFmtId="17" fontId="4" fillId="7" borderId="8" xfId="0" applyNumberFormat="1" applyFont="1" applyFill="1" applyBorder="1" applyAlignment="1" applyProtection="1">
      <alignment horizontal="center"/>
    </xf>
    <xf numFmtId="17" fontId="4" fillId="7" borderId="46" xfId="0" applyNumberFormat="1" applyFont="1" applyFill="1" applyBorder="1" applyAlignment="1" applyProtection="1">
      <alignment horizontal="center"/>
    </xf>
    <xf numFmtId="17" fontId="4" fillId="7" borderId="41" xfId="0" applyNumberFormat="1" applyFont="1" applyFill="1" applyBorder="1" applyAlignment="1" applyProtection="1">
      <alignment horizontal="center"/>
    </xf>
    <xf numFmtId="17" fontId="4" fillId="12" borderId="8" xfId="0" applyNumberFormat="1" applyFont="1" applyFill="1" applyBorder="1" applyAlignment="1" applyProtection="1">
      <alignment horizontal="center"/>
    </xf>
    <xf numFmtId="17" fontId="4" fillId="12" borderId="46" xfId="0" applyNumberFormat="1" applyFont="1" applyFill="1" applyBorder="1" applyAlignment="1" applyProtection="1">
      <alignment horizontal="center"/>
    </xf>
    <xf numFmtId="17" fontId="4" fillId="12" borderId="41" xfId="0" applyNumberFormat="1" applyFont="1" applyFill="1" applyBorder="1" applyAlignment="1" applyProtection="1">
      <alignment horizontal="center"/>
    </xf>
    <xf numFmtId="17" fontId="4" fillId="15" borderId="8" xfId="0" applyNumberFormat="1" applyFont="1" applyFill="1" applyBorder="1" applyAlignment="1" applyProtection="1">
      <alignment horizontal="center"/>
    </xf>
    <xf numFmtId="17" fontId="4" fillId="15" borderId="46" xfId="0" applyNumberFormat="1" applyFont="1" applyFill="1" applyBorder="1" applyAlignment="1" applyProtection="1">
      <alignment horizontal="center"/>
    </xf>
    <xf numFmtId="17" fontId="4" fillId="15" borderId="41" xfId="0" applyNumberFormat="1" applyFont="1" applyFill="1" applyBorder="1" applyAlignment="1" applyProtection="1">
      <alignment horizontal="center"/>
    </xf>
    <xf numFmtId="0" fontId="3" fillId="18" borderId="0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</cellXfs>
  <cellStyles count="16">
    <cellStyle name="Comma" xfId="15" builtinId="3"/>
    <cellStyle name="Normal" xfId="0" builtinId="0"/>
    <cellStyle name="Normal 2" xfId="1"/>
    <cellStyle name="Normal 3" xfId="2"/>
    <cellStyle name="Normal 3 2" xfId="3"/>
    <cellStyle name="Normal 4" xfId="4"/>
    <cellStyle name="Normal 4 2" xfId="5"/>
    <cellStyle name="Normal 5" xfId="6"/>
    <cellStyle name="Normal 6" xfId="7"/>
    <cellStyle name="Normal 6 2" xfId="8"/>
    <cellStyle name="Normal 7" xfId="9"/>
    <cellStyle name="Percent" xfId="10" builtinId="5"/>
    <cellStyle name="Percent 2" xfId="11"/>
    <cellStyle name="Percent 3" xfId="12"/>
    <cellStyle name="Percent 4" xfId="13"/>
    <cellStyle name="Percent 5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Net Number of Borrowers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1"/>
            <c:invertIfNegative val="0"/>
            <c:bubble3D val="0"/>
            <c:spPr/>
          </c:dPt>
          <c:cat>
            <c:numRef>
              <c:f>'Charts (Old)'!$R$10:$R$41</c:f>
              <c:numCache>
                <c:formatCode>mmm\-yy</c:formatCode>
                <c:ptCount val="32"/>
                <c:pt idx="0">
                  <c:v>42384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42491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42751</c:v>
                </c:pt>
                <c:pt idx="13">
                  <c:v>42782</c:v>
                </c:pt>
                <c:pt idx="14">
                  <c:v>42810</c:v>
                </c:pt>
                <c:pt idx="15">
                  <c:v>42841</c:v>
                </c:pt>
                <c:pt idx="16">
                  <c:v>42871</c:v>
                </c:pt>
                <c:pt idx="17">
                  <c:v>42903</c:v>
                </c:pt>
                <c:pt idx="18">
                  <c:v>42933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</c:numCache>
            </c:numRef>
          </c:cat>
          <c:val>
            <c:numRef>
              <c:f>'Charts (Old)'!$S$10:$S$41</c:f>
              <c:numCache>
                <c:formatCode>General</c:formatCode>
                <c:ptCount val="32"/>
                <c:pt idx="0">
                  <c:v>19953</c:v>
                </c:pt>
                <c:pt idx="1">
                  <c:v>21262</c:v>
                </c:pt>
                <c:pt idx="2">
                  <c:v>21707</c:v>
                </c:pt>
                <c:pt idx="3">
                  <c:v>21415</c:v>
                </c:pt>
                <c:pt idx="4">
                  <c:v>21970</c:v>
                </c:pt>
                <c:pt idx="5">
                  <c:v>22748</c:v>
                </c:pt>
                <c:pt idx="6">
                  <c:v>23694</c:v>
                </c:pt>
                <c:pt idx="7">
                  <c:v>24391</c:v>
                </c:pt>
                <c:pt idx="8">
                  <c:v>24420</c:v>
                </c:pt>
                <c:pt idx="9">
                  <c:v>25032</c:v>
                </c:pt>
                <c:pt idx="10">
                  <c:v>24658</c:v>
                </c:pt>
                <c:pt idx="11">
                  <c:v>24909</c:v>
                </c:pt>
                <c:pt idx="12">
                  <c:v>24576</c:v>
                </c:pt>
                <c:pt idx="13">
                  <c:v>23868</c:v>
                </c:pt>
                <c:pt idx="14">
                  <c:v>23855</c:v>
                </c:pt>
                <c:pt idx="15">
                  <c:v>23860</c:v>
                </c:pt>
                <c:pt idx="16">
                  <c:v>23740</c:v>
                </c:pt>
                <c:pt idx="17">
                  <c:v>23781</c:v>
                </c:pt>
                <c:pt idx="18">
                  <c:v>23741</c:v>
                </c:pt>
                <c:pt idx="19">
                  <c:v>23666</c:v>
                </c:pt>
                <c:pt idx="20">
                  <c:v>23543</c:v>
                </c:pt>
                <c:pt idx="21">
                  <c:v>23278</c:v>
                </c:pt>
                <c:pt idx="22">
                  <c:v>23950</c:v>
                </c:pt>
                <c:pt idx="23">
                  <c:v>24559</c:v>
                </c:pt>
                <c:pt idx="24">
                  <c:v>25013</c:v>
                </c:pt>
                <c:pt idx="25">
                  <c:v>25466</c:v>
                </c:pt>
                <c:pt idx="26">
                  <c:v>26187</c:v>
                </c:pt>
                <c:pt idx="27">
                  <c:v>25878</c:v>
                </c:pt>
                <c:pt idx="28">
                  <c:v>26910</c:v>
                </c:pt>
                <c:pt idx="29">
                  <c:v>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77920"/>
        <c:axId val="187387904"/>
      </c:barChart>
      <c:dateAx>
        <c:axId val="187377920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387904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87387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377920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wMode val="edge"/>
          <c:hMode val="edge"/>
          <c:x val="0.91697936972538119"/>
          <c:y val="0.10158730158730159"/>
          <c:w val="0.99177380314371699"/>
          <c:h val="0.98253993250843652"/>
        </c:manualLayout>
      </c:layout>
      <c:overlay val="0"/>
      <c:txPr>
        <a:bodyPr/>
        <a:lstStyle/>
        <a:p>
          <a:pPr rtl="0">
            <a:defRPr sz="48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776199068591E-2"/>
          <c:y val="0.28776237939011906"/>
          <c:w val="0.61062314944822615"/>
          <c:h val="0.67384800938278377"/>
        </c:manualLayout>
      </c:layout>
      <c:pie3DChart>
        <c:varyColors val="1"/>
        <c:ser>
          <c:idx val="0"/>
          <c:order val="0"/>
          <c:tx>
            <c:strRef>
              <c:f>Charts!$O$20</c:f>
              <c:strCache>
                <c:ptCount val="1"/>
                <c:pt idx="0">
                  <c:v>No.of loan </c:v>
                </c:pt>
              </c:strCache>
            </c:strRef>
          </c:tx>
          <c:explosion val="27"/>
          <c:dPt>
            <c:idx val="0"/>
            <c:bubble3D val="0"/>
            <c:explosion val="0"/>
            <c:spPr>
              <a:scene3d>
                <a:camera prst="orthographicFront"/>
                <a:lightRig rig="threePt" dir="t">
                  <a:rot lat="0" lon="0" rev="1800000"/>
                </a:lightRig>
              </a:scene3d>
              <a:sp3d prstMaterial="dkEdge">
                <a:bevelT w="139700" h="139700" prst="divot"/>
                <a:bevelB w="114300" prst="hardEdge"/>
              </a:sp3d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Charts!$N$21:$N$24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Charts!$O$21:$O$24</c:f>
              <c:numCache>
                <c:formatCode>#,##0</c:formatCode>
                <c:ptCount val="4"/>
                <c:pt idx="0">
                  <c:v>26250</c:v>
                </c:pt>
                <c:pt idx="1">
                  <c:v>2428</c:v>
                </c:pt>
                <c:pt idx="2">
                  <c:v>2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Charts!$P$20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Charts!$N$21:$N$24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Charts!$P$21:$P$24</c:f>
              <c:numCache>
                <c:formatCode>0.00%</c:formatCode>
                <c:ptCount val="4"/>
                <c:pt idx="0">
                  <c:v>0.91495294527710003</c:v>
                </c:pt>
                <c:pt idx="1">
                  <c:v>8.4628790519344715E-2</c:v>
                </c:pt>
                <c:pt idx="2">
                  <c:v>6.9710700592540953E-5</c:v>
                </c:pt>
                <c:pt idx="3">
                  <c:v>3.4855350296270478E-4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9054095510786"/>
          <c:y val="0.39446399921013009"/>
          <c:w val="0.2683989501312336"/>
          <c:h val="0.508651543948855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Rural/Urban  O/s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Charts!$O$30</c:f>
              <c:strCache>
                <c:ptCount val="1"/>
                <c:pt idx="0">
                  <c:v>Loans O/s (Rs.)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32"/>
          <c:dPt>
            <c:idx val="0"/>
            <c:bubble3D val="0"/>
            <c:explosion val="0"/>
          </c:dPt>
          <c:dPt>
            <c:idx val="1"/>
            <c:bubble3D val="0"/>
            <c:explosion val="21"/>
          </c:dPt>
          <c:cat>
            <c:strRef>
              <c:f>Charts!$N$36:$N$37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Charts!$O$36:$O$37</c:f>
              <c:numCache>
                <c:formatCode>#,##0</c:formatCode>
                <c:ptCount val="2"/>
                <c:pt idx="0">
                  <c:v>197814729</c:v>
                </c:pt>
                <c:pt idx="1">
                  <c:v>163990113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4475374732332"/>
          <c:y val="0.49679756484113602"/>
          <c:w val="0.19700214132762317"/>
          <c:h val="0.2596171165505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Charts!$P$40</c:f>
              <c:strCache>
                <c:ptCount val="1"/>
                <c:pt idx="0">
                  <c:v>Loan O/S</c:v>
                </c:pt>
              </c:strCache>
            </c:strRef>
          </c:tx>
          <c:invertIfNegative val="0"/>
          <c:cat>
            <c:strRef>
              <c:f>Charts!$N$41:$N$62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Gandhidham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Charts!$P$41:$P$62</c:f>
              <c:numCache>
                <c:formatCode>#,##0</c:formatCode>
                <c:ptCount val="22"/>
                <c:pt idx="0">
                  <c:v>8255785</c:v>
                </c:pt>
                <c:pt idx="1">
                  <c:v>35551418</c:v>
                </c:pt>
                <c:pt idx="2">
                  <c:v>15827752</c:v>
                </c:pt>
                <c:pt idx="3">
                  <c:v>25781335</c:v>
                </c:pt>
                <c:pt idx="4">
                  <c:v>20915099</c:v>
                </c:pt>
                <c:pt idx="5">
                  <c:v>9126096</c:v>
                </c:pt>
                <c:pt idx="6">
                  <c:v>14668921</c:v>
                </c:pt>
                <c:pt idx="7">
                  <c:v>16319843</c:v>
                </c:pt>
                <c:pt idx="8">
                  <c:v>10037863</c:v>
                </c:pt>
                <c:pt idx="9">
                  <c:v>2293654</c:v>
                </c:pt>
                <c:pt idx="10">
                  <c:v>9808388</c:v>
                </c:pt>
                <c:pt idx="11">
                  <c:v>23169851</c:v>
                </c:pt>
                <c:pt idx="12">
                  <c:v>17292047</c:v>
                </c:pt>
                <c:pt idx="13">
                  <c:v>31055083</c:v>
                </c:pt>
                <c:pt idx="14">
                  <c:v>15108964</c:v>
                </c:pt>
                <c:pt idx="15">
                  <c:v>11613990</c:v>
                </c:pt>
                <c:pt idx="16">
                  <c:v>5703069</c:v>
                </c:pt>
                <c:pt idx="17">
                  <c:v>12956657</c:v>
                </c:pt>
                <c:pt idx="18">
                  <c:v>23361976</c:v>
                </c:pt>
                <c:pt idx="19">
                  <c:v>21279987</c:v>
                </c:pt>
                <c:pt idx="20">
                  <c:v>18563395</c:v>
                </c:pt>
                <c:pt idx="21">
                  <c:v>13113669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765696"/>
        <c:axId val="186767232"/>
        <c:axId val="0"/>
      </c:bar3DChart>
      <c:catAx>
        <c:axId val="1867656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767232"/>
        <c:crosses val="autoZero"/>
        <c:auto val="1"/>
        <c:lblAlgn val="ctr"/>
        <c:lblOffset val="100"/>
        <c:noMultiLvlLbl val="0"/>
      </c:catAx>
      <c:valAx>
        <c:axId val="186767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76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836167155406"/>
          <c:y val="0.52796819515207649"/>
          <c:w val="8.9182623848319542E-2"/>
          <c:h val="4.774895785085686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No. of Borrowers Comparison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Charts!$Q$67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Charts!$Q$68:$Q$90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991</c:v>
                </c:pt>
                <c:pt idx="11">
                  <c:v>660</c:v>
                </c:pt>
                <c:pt idx="12">
                  <c:v>1351</c:v>
                </c:pt>
                <c:pt idx="13">
                  <c:v>1411</c:v>
                </c:pt>
                <c:pt idx="14">
                  <c:v>2042</c:v>
                </c:pt>
                <c:pt idx="15">
                  <c:v>1645</c:v>
                </c:pt>
                <c:pt idx="16">
                  <c:v>1150</c:v>
                </c:pt>
                <c:pt idx="17">
                  <c:v>546</c:v>
                </c:pt>
                <c:pt idx="18">
                  <c:v>1036</c:v>
                </c:pt>
                <c:pt idx="19">
                  <c:v>1817</c:v>
                </c:pt>
                <c:pt idx="20">
                  <c:v>1782</c:v>
                </c:pt>
                <c:pt idx="21">
                  <c:v>533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Charts!$R$67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Charts!$R$68:$R$90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947</c:v>
                </c:pt>
                <c:pt idx="11">
                  <c:v>675</c:v>
                </c:pt>
                <c:pt idx="12">
                  <c:v>1405</c:v>
                </c:pt>
                <c:pt idx="13">
                  <c:v>1425</c:v>
                </c:pt>
                <c:pt idx="14">
                  <c:v>2115</c:v>
                </c:pt>
                <c:pt idx="15">
                  <c:v>1690</c:v>
                </c:pt>
                <c:pt idx="16">
                  <c:v>1163</c:v>
                </c:pt>
                <c:pt idx="17">
                  <c:v>528</c:v>
                </c:pt>
                <c:pt idx="18">
                  <c:v>1079</c:v>
                </c:pt>
                <c:pt idx="19">
                  <c:v>1876</c:v>
                </c:pt>
                <c:pt idx="20">
                  <c:v>1949</c:v>
                </c:pt>
                <c:pt idx="21">
                  <c:v>712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Charts!$S$67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Charts!$S$68:$S$90</c:f>
              <c:numCache>
                <c:formatCode>General</c:formatCode>
                <c:ptCount val="23"/>
                <c:pt idx="0">
                  <c:v>523</c:v>
                </c:pt>
                <c:pt idx="1">
                  <c:v>2314</c:v>
                </c:pt>
                <c:pt idx="2">
                  <c:v>1171</c:v>
                </c:pt>
                <c:pt idx="3">
                  <c:v>2614</c:v>
                </c:pt>
                <c:pt idx="4">
                  <c:v>1426</c:v>
                </c:pt>
                <c:pt idx="5">
                  <c:v>0</c:v>
                </c:pt>
                <c:pt idx="6">
                  <c:v>93</c:v>
                </c:pt>
                <c:pt idx="7">
                  <c:v>1213</c:v>
                </c:pt>
                <c:pt idx="8">
                  <c:v>1100</c:v>
                </c:pt>
                <c:pt idx="9">
                  <c:v>1071</c:v>
                </c:pt>
                <c:pt idx="10">
                  <c:v>871</c:v>
                </c:pt>
                <c:pt idx="11">
                  <c:v>655</c:v>
                </c:pt>
                <c:pt idx="12">
                  <c:v>1389</c:v>
                </c:pt>
                <c:pt idx="13">
                  <c:v>1455</c:v>
                </c:pt>
                <c:pt idx="14">
                  <c:v>2151</c:v>
                </c:pt>
                <c:pt idx="15">
                  <c:v>1666</c:v>
                </c:pt>
                <c:pt idx="16">
                  <c:v>1134</c:v>
                </c:pt>
                <c:pt idx="17">
                  <c:v>527</c:v>
                </c:pt>
                <c:pt idx="18">
                  <c:v>1140</c:v>
                </c:pt>
                <c:pt idx="19">
                  <c:v>1890</c:v>
                </c:pt>
                <c:pt idx="20">
                  <c:v>1943</c:v>
                </c:pt>
                <c:pt idx="21">
                  <c:v>860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Charts!$T$67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Charts!$T$68:$T$90</c:f>
              <c:numCache>
                <c:formatCode>General</c:formatCode>
                <c:ptCount val="23"/>
                <c:pt idx="0">
                  <c:v>545</c:v>
                </c:pt>
                <c:pt idx="1">
                  <c:v>2273</c:v>
                </c:pt>
                <c:pt idx="2">
                  <c:v>1154</c:v>
                </c:pt>
                <c:pt idx="3">
                  <c:v>2670</c:v>
                </c:pt>
                <c:pt idx="4">
                  <c:v>1460</c:v>
                </c:pt>
                <c:pt idx="5">
                  <c:v>0</c:v>
                </c:pt>
                <c:pt idx="6">
                  <c:v>91</c:v>
                </c:pt>
                <c:pt idx="7">
                  <c:v>1204</c:v>
                </c:pt>
                <c:pt idx="8">
                  <c:v>1138</c:v>
                </c:pt>
                <c:pt idx="9">
                  <c:v>1057</c:v>
                </c:pt>
                <c:pt idx="10">
                  <c:v>888</c:v>
                </c:pt>
                <c:pt idx="11">
                  <c:v>657</c:v>
                </c:pt>
                <c:pt idx="12">
                  <c:v>1449</c:v>
                </c:pt>
                <c:pt idx="13">
                  <c:v>1469</c:v>
                </c:pt>
                <c:pt idx="14">
                  <c:v>2239</c:v>
                </c:pt>
                <c:pt idx="15">
                  <c:v>1711</c:v>
                </c:pt>
                <c:pt idx="16">
                  <c:v>1162</c:v>
                </c:pt>
                <c:pt idx="17">
                  <c:v>523</c:v>
                </c:pt>
                <c:pt idx="18">
                  <c:v>1140</c:v>
                </c:pt>
                <c:pt idx="19">
                  <c:v>2023</c:v>
                </c:pt>
                <c:pt idx="20">
                  <c:v>1884</c:v>
                </c:pt>
                <c:pt idx="21">
                  <c:v>1012</c:v>
                </c:pt>
                <c:pt idx="22">
                  <c:v>32</c:v>
                </c:pt>
              </c:numCache>
            </c:numRef>
          </c:val>
        </c:ser>
        <c:ser>
          <c:idx val="4"/>
          <c:order val="4"/>
          <c:tx>
            <c:strRef>
              <c:f>Charts!$U$67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Charts!$U$68:$U$90</c:f>
              <c:numCache>
                <c:formatCode>#,##0</c:formatCode>
                <c:ptCount val="23"/>
                <c:pt idx="0" formatCode="General">
                  <c:v>537</c:v>
                </c:pt>
                <c:pt idx="1">
                  <c:v>2313</c:v>
                </c:pt>
                <c:pt idx="2">
                  <c:v>1133</c:v>
                </c:pt>
                <c:pt idx="3">
                  <c:v>2682</c:v>
                </c:pt>
                <c:pt idx="4">
                  <c:v>1513</c:v>
                </c:pt>
                <c:pt idx="5">
                  <c:v>0</c:v>
                </c:pt>
                <c:pt idx="6" formatCode="General">
                  <c:v>91</c:v>
                </c:pt>
                <c:pt idx="7">
                  <c:v>1204</c:v>
                </c:pt>
                <c:pt idx="8">
                  <c:v>1149</c:v>
                </c:pt>
                <c:pt idx="9">
                  <c:v>1048</c:v>
                </c:pt>
                <c:pt idx="10" formatCode="General">
                  <c:v>757</c:v>
                </c:pt>
                <c:pt idx="11" formatCode="General">
                  <c:v>616</c:v>
                </c:pt>
                <c:pt idx="12">
                  <c:v>1455</c:v>
                </c:pt>
                <c:pt idx="13">
                  <c:v>1547</c:v>
                </c:pt>
                <c:pt idx="14">
                  <c:v>2126</c:v>
                </c:pt>
                <c:pt idx="15">
                  <c:v>1614</c:v>
                </c:pt>
                <c:pt idx="16">
                  <c:v>1130</c:v>
                </c:pt>
                <c:pt idx="17" formatCode="General">
                  <c:v>480</c:v>
                </c:pt>
                <c:pt idx="18">
                  <c:v>1114</c:v>
                </c:pt>
                <c:pt idx="19">
                  <c:v>2045</c:v>
                </c:pt>
                <c:pt idx="20">
                  <c:v>2003</c:v>
                </c:pt>
                <c:pt idx="21">
                  <c:v>1105</c:v>
                </c:pt>
                <c:pt idx="22" formatCode="General">
                  <c:v>167</c:v>
                </c:pt>
              </c:numCache>
            </c:numRef>
          </c:val>
        </c:ser>
        <c:ser>
          <c:idx val="5"/>
          <c:order val="5"/>
          <c:tx>
            <c:strRef>
              <c:f>Charts!$V$67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Charts!$V$68:$V$90</c:f>
              <c:numCache>
                <c:formatCode>#,##0</c:formatCode>
                <c:ptCount val="23"/>
                <c:pt idx="0" formatCode="General">
                  <c:v>570</c:v>
                </c:pt>
                <c:pt idx="1">
                  <c:v>2334</c:v>
                </c:pt>
                <c:pt idx="2">
                  <c:v>1157</c:v>
                </c:pt>
                <c:pt idx="3">
                  <c:v>2784</c:v>
                </c:pt>
                <c:pt idx="4">
                  <c:v>1562</c:v>
                </c:pt>
                <c:pt idx="5">
                  <c:v>0</c:v>
                </c:pt>
                <c:pt idx="6" formatCode="General">
                  <c:v>90</c:v>
                </c:pt>
                <c:pt idx="7">
                  <c:v>1212</c:v>
                </c:pt>
                <c:pt idx="8">
                  <c:v>1205</c:v>
                </c:pt>
                <c:pt idx="9">
                  <c:v>1050</c:v>
                </c:pt>
                <c:pt idx="10" formatCode="General">
                  <c:v>702</c:v>
                </c:pt>
                <c:pt idx="11" formatCode="General">
                  <c:v>657</c:v>
                </c:pt>
                <c:pt idx="12">
                  <c:v>1571</c:v>
                </c:pt>
                <c:pt idx="13">
                  <c:v>1509</c:v>
                </c:pt>
                <c:pt idx="14">
                  <c:v>2240</c:v>
                </c:pt>
                <c:pt idx="15">
                  <c:v>1697</c:v>
                </c:pt>
                <c:pt idx="16">
                  <c:v>1085</c:v>
                </c:pt>
                <c:pt idx="17" formatCode="General">
                  <c:v>482</c:v>
                </c:pt>
                <c:pt idx="18">
                  <c:v>1115</c:v>
                </c:pt>
                <c:pt idx="19">
                  <c:v>2158</c:v>
                </c:pt>
                <c:pt idx="20">
                  <c:v>2019</c:v>
                </c:pt>
                <c:pt idx="21">
                  <c:v>1267</c:v>
                </c:pt>
                <c:pt idx="22" formatCode="General">
                  <c:v>283</c:v>
                </c:pt>
              </c:numCache>
            </c:numRef>
          </c:val>
        </c:ser>
        <c:ser>
          <c:idx val="6"/>
          <c:order val="6"/>
          <c:tx>
            <c:strRef>
              <c:f>Charts!$W$67</c:f>
              <c:strCache>
                <c:ptCount val="1"/>
                <c:pt idx="0">
                  <c:v>Oct-18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Charts!$W$68:$W$90</c:f>
              <c:numCache>
                <c:formatCode>#,##0</c:formatCode>
                <c:ptCount val="23"/>
                <c:pt idx="0" formatCode="General">
                  <c:v>584</c:v>
                </c:pt>
                <c:pt idx="1">
                  <c:v>2443</c:v>
                </c:pt>
                <c:pt idx="2">
                  <c:v>1134</c:v>
                </c:pt>
                <c:pt idx="3">
                  <c:v>2858</c:v>
                </c:pt>
                <c:pt idx="4">
                  <c:v>1563</c:v>
                </c:pt>
                <c:pt idx="5">
                  <c:v>0</c:v>
                </c:pt>
                <c:pt idx="6" formatCode="General">
                  <c:v>88</c:v>
                </c:pt>
                <c:pt idx="7">
                  <c:v>1187</c:v>
                </c:pt>
                <c:pt idx="8">
                  <c:v>1232</c:v>
                </c:pt>
                <c:pt idx="9">
                  <c:v>1013</c:v>
                </c:pt>
                <c:pt idx="10" formatCode="General">
                  <c:v>562</c:v>
                </c:pt>
                <c:pt idx="11" formatCode="General">
                  <c:v>637</c:v>
                </c:pt>
                <c:pt idx="12">
                  <c:v>1649</c:v>
                </c:pt>
                <c:pt idx="13">
                  <c:v>1491</c:v>
                </c:pt>
                <c:pt idx="14">
                  <c:v>2294</c:v>
                </c:pt>
                <c:pt idx="15">
                  <c:v>1568</c:v>
                </c:pt>
                <c:pt idx="16">
                  <c:v>1065</c:v>
                </c:pt>
                <c:pt idx="17" formatCode="General">
                  <c:v>433</c:v>
                </c:pt>
                <c:pt idx="18">
                  <c:v>1081</c:v>
                </c:pt>
                <c:pt idx="19">
                  <c:v>2118</c:v>
                </c:pt>
                <c:pt idx="20">
                  <c:v>2014</c:v>
                </c:pt>
                <c:pt idx="21">
                  <c:v>1383</c:v>
                </c:pt>
                <c:pt idx="22" formatCode="General">
                  <c:v>406</c:v>
                </c:pt>
              </c:numCache>
            </c:numRef>
          </c:val>
        </c:ser>
        <c:ser>
          <c:idx val="7"/>
          <c:order val="7"/>
          <c:tx>
            <c:strRef>
              <c:f>Charts!$X$67</c:f>
              <c:strCache>
                <c:ptCount val="1"/>
                <c:pt idx="0">
                  <c:v>Nov-18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Charts!$X$68:$X$90</c:f>
              <c:numCache>
                <c:formatCode>#,##0</c:formatCode>
                <c:ptCount val="23"/>
                <c:pt idx="0" formatCode="General">
                  <c:v>574</c:v>
                </c:pt>
                <c:pt idx="1">
                  <c:v>2333</c:v>
                </c:pt>
                <c:pt idx="2">
                  <c:v>1062</c:v>
                </c:pt>
                <c:pt idx="3">
                  <c:v>2757</c:v>
                </c:pt>
                <c:pt idx="4">
                  <c:v>1469</c:v>
                </c:pt>
                <c:pt idx="5">
                  <c:v>0</c:v>
                </c:pt>
                <c:pt idx="6" formatCode="General">
                  <c:v>88</c:v>
                </c:pt>
                <c:pt idx="7">
                  <c:v>1157</c:v>
                </c:pt>
                <c:pt idx="8">
                  <c:v>1174</c:v>
                </c:pt>
                <c:pt idx="9">
                  <c:v>958</c:v>
                </c:pt>
                <c:pt idx="10" formatCode="General">
                  <c:v>517</c:v>
                </c:pt>
                <c:pt idx="11" formatCode="General">
                  <c:v>677</c:v>
                </c:pt>
                <c:pt idx="12">
                  <c:v>1674</c:v>
                </c:pt>
                <c:pt idx="13">
                  <c:v>1429</c:v>
                </c:pt>
                <c:pt idx="14">
                  <c:v>2293</c:v>
                </c:pt>
                <c:pt idx="15">
                  <c:v>1530</c:v>
                </c:pt>
                <c:pt idx="16">
                  <c:v>1047</c:v>
                </c:pt>
                <c:pt idx="17" formatCode="General">
                  <c:v>359</c:v>
                </c:pt>
                <c:pt idx="18">
                  <c:v>988</c:v>
                </c:pt>
                <c:pt idx="19">
                  <c:v>2024</c:v>
                </c:pt>
                <c:pt idx="20">
                  <c:v>1942</c:v>
                </c:pt>
                <c:pt idx="21">
                  <c:v>1440</c:v>
                </c:pt>
                <c:pt idx="22" formatCode="General">
                  <c:v>473</c:v>
                </c:pt>
              </c:numCache>
            </c:numRef>
          </c:val>
        </c:ser>
        <c:ser>
          <c:idx val="8"/>
          <c:order val="8"/>
          <c:tx>
            <c:strRef>
              <c:f>Charts!$Y$67</c:f>
              <c:strCache>
                <c:ptCount val="1"/>
                <c:pt idx="0">
                  <c:v>Dec-18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Charts!$Y$68:$Y$90</c:f>
              <c:numCache>
                <c:formatCode>#,##0</c:formatCode>
                <c:ptCount val="23"/>
                <c:pt idx="0" formatCode="General">
                  <c:v>502</c:v>
                </c:pt>
                <c:pt idx="1">
                  <c:v>2106</c:v>
                </c:pt>
                <c:pt idx="2">
                  <c:v>1152</c:v>
                </c:pt>
                <c:pt idx="3">
                  <c:v>2742</c:v>
                </c:pt>
                <c:pt idx="4">
                  <c:v>1295</c:v>
                </c:pt>
                <c:pt idx="5">
                  <c:v>0</c:v>
                </c:pt>
                <c:pt idx="6" formatCode="General">
                  <c:v>88</c:v>
                </c:pt>
                <c:pt idx="7">
                  <c:v>969</c:v>
                </c:pt>
                <c:pt idx="8">
                  <c:v>1061</c:v>
                </c:pt>
                <c:pt idx="9">
                  <c:v>835</c:v>
                </c:pt>
                <c:pt idx="10" formatCode="General">
                  <c:v>361</c:v>
                </c:pt>
                <c:pt idx="11" formatCode="General">
                  <c:v>593</c:v>
                </c:pt>
                <c:pt idx="12">
                  <c:v>1313</c:v>
                </c:pt>
                <c:pt idx="13">
                  <c:v>1140</c:v>
                </c:pt>
                <c:pt idx="14">
                  <c:v>1777</c:v>
                </c:pt>
                <c:pt idx="15">
                  <c:v>1488</c:v>
                </c:pt>
                <c:pt idx="16">
                  <c:v>1067</c:v>
                </c:pt>
                <c:pt idx="17" formatCode="General">
                  <c:v>398</c:v>
                </c:pt>
                <c:pt idx="18">
                  <c:v>983</c:v>
                </c:pt>
                <c:pt idx="19">
                  <c:v>1914</c:v>
                </c:pt>
                <c:pt idx="20">
                  <c:v>1917</c:v>
                </c:pt>
                <c:pt idx="21">
                  <c:v>1532</c:v>
                </c:pt>
                <c:pt idx="22" formatCode="General">
                  <c:v>557</c:v>
                </c:pt>
              </c:numCache>
            </c:numRef>
          </c:val>
        </c:ser>
        <c:ser>
          <c:idx val="9"/>
          <c:order val="9"/>
          <c:tx>
            <c:strRef>
              <c:f>Charts!$Z$67</c:f>
              <c:strCache>
                <c:ptCount val="1"/>
                <c:pt idx="0">
                  <c:v>Jan-19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Charts!$Z$68:$Z$90</c:f>
              <c:numCache>
                <c:formatCode>#,##0</c:formatCode>
                <c:ptCount val="23"/>
                <c:pt idx="0" formatCode="General">
                  <c:v>517</c:v>
                </c:pt>
                <c:pt idx="1">
                  <c:v>2121</c:v>
                </c:pt>
                <c:pt idx="2">
                  <c:v>1172</c:v>
                </c:pt>
                <c:pt idx="3">
                  <c:v>2864</c:v>
                </c:pt>
                <c:pt idx="4">
                  <c:v>1370</c:v>
                </c:pt>
                <c:pt idx="5">
                  <c:v>0</c:v>
                </c:pt>
                <c:pt idx="6" formatCode="General">
                  <c:v>87</c:v>
                </c:pt>
                <c:pt idx="7">
                  <c:v>950</c:v>
                </c:pt>
                <c:pt idx="8">
                  <c:v>1101</c:v>
                </c:pt>
                <c:pt idx="9">
                  <c:v>820</c:v>
                </c:pt>
                <c:pt idx="10" formatCode="General">
                  <c:v>322</c:v>
                </c:pt>
                <c:pt idx="11" formatCode="General">
                  <c:v>606</c:v>
                </c:pt>
                <c:pt idx="12">
                  <c:v>1335</c:v>
                </c:pt>
                <c:pt idx="13">
                  <c:v>1078</c:v>
                </c:pt>
                <c:pt idx="14">
                  <c:v>1721</c:v>
                </c:pt>
                <c:pt idx="15">
                  <c:v>1412</c:v>
                </c:pt>
                <c:pt idx="16">
                  <c:v>1056</c:v>
                </c:pt>
                <c:pt idx="17" formatCode="General">
                  <c:v>426</c:v>
                </c:pt>
                <c:pt idx="18">
                  <c:v>946</c:v>
                </c:pt>
                <c:pt idx="19">
                  <c:v>1862</c:v>
                </c:pt>
                <c:pt idx="20">
                  <c:v>1932</c:v>
                </c:pt>
                <c:pt idx="21">
                  <c:v>1685</c:v>
                </c:pt>
                <c:pt idx="22" formatCode="General">
                  <c:v>708</c:v>
                </c:pt>
              </c:numCache>
            </c:numRef>
          </c:val>
        </c:ser>
        <c:ser>
          <c:idx val="10"/>
          <c:order val="10"/>
          <c:tx>
            <c:strRef>
              <c:f>Charts!$AA$67</c:f>
              <c:strCache>
                <c:ptCount val="1"/>
                <c:pt idx="0">
                  <c:v>Feb-19</c:v>
                </c:pt>
              </c:strCache>
            </c:strRef>
          </c:tx>
          <c:invertIfNegative val="0"/>
          <c:cat>
            <c:strRef>
              <c:f>Charts!$P$68:$P$90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Charts!$AA$68:$AA$90</c:f>
              <c:numCache>
                <c:formatCode>#,##0</c:formatCode>
                <c:ptCount val="23"/>
                <c:pt idx="0">
                  <c:v>604</c:v>
                </c:pt>
                <c:pt idx="1">
                  <c:v>2179</c:v>
                </c:pt>
                <c:pt idx="2">
                  <c:v>1172</c:v>
                </c:pt>
                <c:pt idx="3">
                  <c:v>2028</c:v>
                </c:pt>
                <c:pt idx="4">
                  <c:v>1360</c:v>
                </c:pt>
                <c:pt idx="5">
                  <c:v>846</c:v>
                </c:pt>
                <c:pt idx="6">
                  <c:v>0</c:v>
                </c:pt>
                <c:pt idx="7">
                  <c:v>929</c:v>
                </c:pt>
                <c:pt idx="8">
                  <c:v>1075</c:v>
                </c:pt>
                <c:pt idx="9">
                  <c:v>767</c:v>
                </c:pt>
                <c:pt idx="10">
                  <c:v>289</c:v>
                </c:pt>
                <c:pt idx="11">
                  <c:v>621</c:v>
                </c:pt>
                <c:pt idx="12">
                  <c:v>1341</c:v>
                </c:pt>
                <c:pt idx="13">
                  <c:v>1057</c:v>
                </c:pt>
                <c:pt idx="14">
                  <c:v>1718</c:v>
                </c:pt>
                <c:pt idx="15">
                  <c:v>1370</c:v>
                </c:pt>
                <c:pt idx="16">
                  <c:v>1027</c:v>
                </c:pt>
                <c:pt idx="17">
                  <c:v>423</c:v>
                </c:pt>
                <c:pt idx="18">
                  <c:v>1017</c:v>
                </c:pt>
                <c:pt idx="19">
                  <c:v>1976</c:v>
                </c:pt>
                <c:pt idx="20">
                  <c:v>1949</c:v>
                </c:pt>
                <c:pt idx="21">
                  <c:v>1693</c:v>
                </c:pt>
                <c:pt idx="22">
                  <c:v>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029184"/>
        <c:axId val="188043264"/>
        <c:axId val="0"/>
      </c:bar3DChart>
      <c:catAx>
        <c:axId val="1880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43264"/>
        <c:crosses val="autoZero"/>
        <c:auto val="1"/>
        <c:lblAlgn val="ctr"/>
        <c:lblOffset val="100"/>
        <c:noMultiLvlLbl val="0"/>
      </c:catAx>
      <c:valAx>
        <c:axId val="18804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29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92290026246726"/>
          <c:y val="0.43018446742112104"/>
          <c:w val="5.8867246826350611E-2"/>
          <c:h val="0.5252249640343074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O/S Comparison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Charts!$Q$93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Charts!$Q$94:$Q$116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10737085</c:v>
                </c:pt>
                <c:pt idx="11">
                  <c:v>8693256</c:v>
                </c:pt>
                <c:pt idx="12">
                  <c:v>19452403</c:v>
                </c:pt>
                <c:pt idx="13">
                  <c:v>18628285</c:v>
                </c:pt>
                <c:pt idx="14">
                  <c:v>32343340</c:v>
                </c:pt>
                <c:pt idx="15">
                  <c:v>19784525</c:v>
                </c:pt>
                <c:pt idx="16">
                  <c:v>10853776</c:v>
                </c:pt>
                <c:pt idx="17">
                  <c:v>6086585</c:v>
                </c:pt>
                <c:pt idx="18">
                  <c:v>12022031</c:v>
                </c:pt>
                <c:pt idx="19">
                  <c:v>18921216</c:v>
                </c:pt>
                <c:pt idx="20">
                  <c:v>15802197</c:v>
                </c:pt>
                <c:pt idx="21">
                  <c:v>10034026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Charts!$R$93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Charts!$R$94:$R$116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9610602</c:v>
                </c:pt>
                <c:pt idx="11">
                  <c:v>9063528</c:v>
                </c:pt>
                <c:pt idx="12">
                  <c:v>20394911</c:v>
                </c:pt>
                <c:pt idx="13">
                  <c:v>19226732</c:v>
                </c:pt>
                <c:pt idx="14">
                  <c:v>32880395</c:v>
                </c:pt>
                <c:pt idx="15">
                  <c:v>18966596</c:v>
                </c:pt>
                <c:pt idx="16">
                  <c:v>10915076</c:v>
                </c:pt>
                <c:pt idx="17">
                  <c:v>5789041</c:v>
                </c:pt>
                <c:pt idx="18">
                  <c:v>12477272</c:v>
                </c:pt>
                <c:pt idx="19">
                  <c:v>19497479</c:v>
                </c:pt>
                <c:pt idx="20">
                  <c:v>17014695</c:v>
                </c:pt>
                <c:pt idx="21">
                  <c:v>12922156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Charts!$S$93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Charts!$S$94:$S$116</c:f>
              <c:numCache>
                <c:formatCode>General</c:formatCode>
                <c:ptCount val="23"/>
                <c:pt idx="0">
                  <c:v>6822335</c:v>
                </c:pt>
                <c:pt idx="1">
                  <c:v>30244961</c:v>
                </c:pt>
                <c:pt idx="2">
                  <c:v>14103829</c:v>
                </c:pt>
                <c:pt idx="3">
                  <c:v>33555316</c:v>
                </c:pt>
                <c:pt idx="4">
                  <c:v>18938598</c:v>
                </c:pt>
                <c:pt idx="5">
                  <c:v>0</c:v>
                </c:pt>
                <c:pt idx="6">
                  <c:v>498094</c:v>
                </c:pt>
                <c:pt idx="7">
                  <c:v>15399376</c:v>
                </c:pt>
                <c:pt idx="8">
                  <c:v>11103027</c:v>
                </c:pt>
                <c:pt idx="9">
                  <c:v>15958185</c:v>
                </c:pt>
                <c:pt idx="10">
                  <c:v>9343343</c:v>
                </c:pt>
                <c:pt idx="11">
                  <c:v>8783599</c:v>
                </c:pt>
                <c:pt idx="12">
                  <c:v>20251924</c:v>
                </c:pt>
                <c:pt idx="13">
                  <c:v>20104238</c:v>
                </c:pt>
                <c:pt idx="14">
                  <c:v>33320366</c:v>
                </c:pt>
                <c:pt idx="15">
                  <c:v>18702539</c:v>
                </c:pt>
                <c:pt idx="16">
                  <c:v>10880825</c:v>
                </c:pt>
                <c:pt idx="17">
                  <c:v>5979471</c:v>
                </c:pt>
                <c:pt idx="18">
                  <c:v>14133491</c:v>
                </c:pt>
                <c:pt idx="19">
                  <c:v>19815403</c:v>
                </c:pt>
                <c:pt idx="20">
                  <c:v>18068157</c:v>
                </c:pt>
                <c:pt idx="21">
                  <c:v>14963705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Charts!$T$93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Charts!$T$94:$T$116</c:f>
              <c:numCache>
                <c:formatCode>General</c:formatCode>
                <c:ptCount val="23"/>
                <c:pt idx="0">
                  <c:v>7028772</c:v>
                </c:pt>
                <c:pt idx="1">
                  <c:v>30419416</c:v>
                </c:pt>
                <c:pt idx="2">
                  <c:v>14125931</c:v>
                </c:pt>
                <c:pt idx="3">
                  <c:v>35089451</c:v>
                </c:pt>
                <c:pt idx="4">
                  <c:v>20445799</c:v>
                </c:pt>
                <c:pt idx="5">
                  <c:v>0</c:v>
                </c:pt>
                <c:pt idx="6">
                  <c:v>491425</c:v>
                </c:pt>
                <c:pt idx="7">
                  <c:v>14461316</c:v>
                </c:pt>
                <c:pt idx="8">
                  <c:v>11055946</c:v>
                </c:pt>
                <c:pt idx="9">
                  <c:v>15376413</c:v>
                </c:pt>
                <c:pt idx="10">
                  <c:v>9457168</c:v>
                </c:pt>
                <c:pt idx="11">
                  <c:v>8872743</c:v>
                </c:pt>
                <c:pt idx="12">
                  <c:v>21634151</c:v>
                </c:pt>
                <c:pt idx="13">
                  <c:v>19573567</c:v>
                </c:pt>
                <c:pt idx="14">
                  <c:v>33438163</c:v>
                </c:pt>
                <c:pt idx="15">
                  <c:v>18689347</c:v>
                </c:pt>
                <c:pt idx="16">
                  <c:v>11135851</c:v>
                </c:pt>
                <c:pt idx="17">
                  <c:v>6074854</c:v>
                </c:pt>
                <c:pt idx="18">
                  <c:v>14322630</c:v>
                </c:pt>
                <c:pt idx="19">
                  <c:v>21130507</c:v>
                </c:pt>
                <c:pt idx="20">
                  <c:v>19847149</c:v>
                </c:pt>
                <c:pt idx="21">
                  <c:v>16813361</c:v>
                </c:pt>
                <c:pt idx="22">
                  <c:v>640000</c:v>
                </c:pt>
              </c:numCache>
            </c:numRef>
          </c:val>
        </c:ser>
        <c:ser>
          <c:idx val="4"/>
          <c:order val="4"/>
          <c:tx>
            <c:strRef>
              <c:f>Charts!$U$93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Charts!$U$94:$U$116</c:f>
              <c:numCache>
                <c:formatCode>#,##0</c:formatCode>
                <c:ptCount val="23"/>
                <c:pt idx="0">
                  <c:v>6664525</c:v>
                </c:pt>
                <c:pt idx="1">
                  <c:v>30175376</c:v>
                </c:pt>
                <c:pt idx="2">
                  <c:v>13667468</c:v>
                </c:pt>
                <c:pt idx="3">
                  <c:v>35509658</c:v>
                </c:pt>
                <c:pt idx="4">
                  <c:v>20829050</c:v>
                </c:pt>
                <c:pt idx="5">
                  <c:v>0</c:v>
                </c:pt>
                <c:pt idx="6">
                  <c:v>488077</c:v>
                </c:pt>
                <c:pt idx="7">
                  <c:v>13817967</c:v>
                </c:pt>
                <c:pt idx="8">
                  <c:v>10586398</c:v>
                </c:pt>
                <c:pt idx="9">
                  <c:v>14755813</c:v>
                </c:pt>
                <c:pt idx="10">
                  <c:v>7950879</c:v>
                </c:pt>
                <c:pt idx="11">
                  <c:v>8492581</c:v>
                </c:pt>
                <c:pt idx="12">
                  <c:v>21944444</c:v>
                </c:pt>
                <c:pt idx="13">
                  <c:v>21294135</c:v>
                </c:pt>
                <c:pt idx="14">
                  <c:v>30841471</c:v>
                </c:pt>
                <c:pt idx="15">
                  <c:v>17123087</c:v>
                </c:pt>
                <c:pt idx="16">
                  <c:v>10452444</c:v>
                </c:pt>
                <c:pt idx="17">
                  <c:v>5250182</c:v>
                </c:pt>
                <c:pt idx="18">
                  <c:v>14507124</c:v>
                </c:pt>
                <c:pt idx="19">
                  <c:v>20373872</c:v>
                </c:pt>
                <c:pt idx="20">
                  <c:v>20449213</c:v>
                </c:pt>
                <c:pt idx="21">
                  <c:v>16772120</c:v>
                </c:pt>
                <c:pt idx="22">
                  <c:v>3300000</c:v>
                </c:pt>
              </c:numCache>
            </c:numRef>
          </c:val>
        </c:ser>
        <c:ser>
          <c:idx val="5"/>
          <c:order val="5"/>
          <c:tx>
            <c:strRef>
              <c:f>Charts!$V$93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Charts!$V$94:$V$116</c:f>
              <c:numCache>
                <c:formatCode>#,##0</c:formatCode>
                <c:ptCount val="23"/>
                <c:pt idx="0">
                  <c:v>7085551</c:v>
                </c:pt>
                <c:pt idx="1">
                  <c:v>32245714</c:v>
                </c:pt>
                <c:pt idx="2">
                  <c:v>14194835</c:v>
                </c:pt>
                <c:pt idx="3">
                  <c:v>37171187</c:v>
                </c:pt>
                <c:pt idx="4">
                  <c:v>21895007</c:v>
                </c:pt>
                <c:pt idx="5">
                  <c:v>0</c:v>
                </c:pt>
                <c:pt idx="6">
                  <c:v>487387</c:v>
                </c:pt>
                <c:pt idx="7">
                  <c:v>15059875</c:v>
                </c:pt>
                <c:pt idx="8">
                  <c:v>11948567</c:v>
                </c:pt>
                <c:pt idx="9">
                  <c:v>14034928</c:v>
                </c:pt>
                <c:pt idx="10">
                  <c:v>6622765</c:v>
                </c:pt>
                <c:pt idx="11">
                  <c:v>8980728</c:v>
                </c:pt>
                <c:pt idx="12">
                  <c:v>23383107</c:v>
                </c:pt>
                <c:pt idx="13">
                  <c:v>20005920</c:v>
                </c:pt>
                <c:pt idx="14">
                  <c:v>32854569</c:v>
                </c:pt>
                <c:pt idx="15">
                  <c:v>18020448</c:v>
                </c:pt>
                <c:pt idx="16">
                  <c:v>10439722</c:v>
                </c:pt>
                <c:pt idx="17">
                  <c:v>5090534</c:v>
                </c:pt>
                <c:pt idx="18">
                  <c:v>14683589</c:v>
                </c:pt>
                <c:pt idx="19">
                  <c:v>22715937</c:v>
                </c:pt>
                <c:pt idx="20">
                  <c:v>20604431</c:v>
                </c:pt>
                <c:pt idx="21">
                  <c:v>18750347</c:v>
                </c:pt>
                <c:pt idx="22">
                  <c:v>5362813</c:v>
                </c:pt>
              </c:numCache>
            </c:numRef>
          </c:val>
        </c:ser>
        <c:ser>
          <c:idx val="6"/>
          <c:order val="6"/>
          <c:tx>
            <c:strRef>
              <c:f>Charts!$W$93</c:f>
              <c:strCache>
                <c:ptCount val="1"/>
                <c:pt idx="0">
                  <c:v>Oct-18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Charts!$W$94:$W$116</c:f>
              <c:numCache>
                <c:formatCode>#,##0</c:formatCode>
                <c:ptCount val="23"/>
                <c:pt idx="0">
                  <c:v>7419014</c:v>
                </c:pt>
                <c:pt idx="1">
                  <c:v>34182480</c:v>
                </c:pt>
                <c:pt idx="2">
                  <c:v>14337530</c:v>
                </c:pt>
                <c:pt idx="3">
                  <c:v>36673927</c:v>
                </c:pt>
                <c:pt idx="4">
                  <c:v>21265802</c:v>
                </c:pt>
                <c:pt idx="5">
                  <c:v>0</c:v>
                </c:pt>
                <c:pt idx="6">
                  <c:v>484852</c:v>
                </c:pt>
                <c:pt idx="7">
                  <c:v>14461724</c:v>
                </c:pt>
                <c:pt idx="8">
                  <c:v>12625012</c:v>
                </c:pt>
                <c:pt idx="9">
                  <c:v>13183258</c:v>
                </c:pt>
                <c:pt idx="10">
                  <c:v>5351418</c:v>
                </c:pt>
                <c:pt idx="11">
                  <c:v>9312030</c:v>
                </c:pt>
                <c:pt idx="12">
                  <c:v>25584796</c:v>
                </c:pt>
                <c:pt idx="13">
                  <c:v>19841612</c:v>
                </c:pt>
                <c:pt idx="14">
                  <c:v>33760383</c:v>
                </c:pt>
                <c:pt idx="15">
                  <c:v>17258994</c:v>
                </c:pt>
                <c:pt idx="16">
                  <c:v>11160180</c:v>
                </c:pt>
                <c:pt idx="17">
                  <c:v>5555558</c:v>
                </c:pt>
                <c:pt idx="18">
                  <c:v>14755190</c:v>
                </c:pt>
                <c:pt idx="19">
                  <c:v>23582784</c:v>
                </c:pt>
                <c:pt idx="20">
                  <c:v>20991348</c:v>
                </c:pt>
                <c:pt idx="21">
                  <c:v>19028268</c:v>
                </c:pt>
                <c:pt idx="22">
                  <c:v>7651924</c:v>
                </c:pt>
              </c:numCache>
            </c:numRef>
          </c:val>
        </c:ser>
        <c:ser>
          <c:idx val="7"/>
          <c:order val="7"/>
          <c:tx>
            <c:strRef>
              <c:f>Charts!$X$93</c:f>
              <c:strCache>
                <c:ptCount val="1"/>
                <c:pt idx="0">
                  <c:v>Nov-18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Charts!$X$94:$X$116</c:f>
              <c:numCache>
                <c:formatCode>#,##0</c:formatCode>
                <c:ptCount val="23"/>
                <c:pt idx="0">
                  <c:v>6886261</c:v>
                </c:pt>
                <c:pt idx="1">
                  <c:v>32157862</c:v>
                </c:pt>
                <c:pt idx="2">
                  <c:v>12954063</c:v>
                </c:pt>
                <c:pt idx="3">
                  <c:v>33828045</c:v>
                </c:pt>
                <c:pt idx="4">
                  <c:v>20110929</c:v>
                </c:pt>
                <c:pt idx="5">
                  <c:v>0</c:v>
                </c:pt>
                <c:pt idx="6">
                  <c:v>484370</c:v>
                </c:pt>
                <c:pt idx="7">
                  <c:v>13216372</c:v>
                </c:pt>
                <c:pt idx="8">
                  <c:v>12059184</c:v>
                </c:pt>
                <c:pt idx="9">
                  <c:v>11697008</c:v>
                </c:pt>
                <c:pt idx="10">
                  <c:v>4397628</c:v>
                </c:pt>
                <c:pt idx="11">
                  <c:v>9710422</c:v>
                </c:pt>
                <c:pt idx="12">
                  <c:v>23829386</c:v>
                </c:pt>
                <c:pt idx="13">
                  <c:v>18331799</c:v>
                </c:pt>
                <c:pt idx="14">
                  <c:v>31149146</c:v>
                </c:pt>
                <c:pt idx="15">
                  <c:v>16053176</c:v>
                </c:pt>
                <c:pt idx="16">
                  <c:v>11038037</c:v>
                </c:pt>
                <c:pt idx="17">
                  <c:v>4879187</c:v>
                </c:pt>
                <c:pt idx="18">
                  <c:v>12884473</c:v>
                </c:pt>
                <c:pt idx="19">
                  <c:v>21802555</c:v>
                </c:pt>
                <c:pt idx="20">
                  <c:v>19512112</c:v>
                </c:pt>
                <c:pt idx="21">
                  <c:v>18138202</c:v>
                </c:pt>
                <c:pt idx="22">
                  <c:v>8475854</c:v>
                </c:pt>
              </c:numCache>
            </c:numRef>
          </c:val>
        </c:ser>
        <c:ser>
          <c:idx val="8"/>
          <c:order val="8"/>
          <c:tx>
            <c:strRef>
              <c:f>Charts!$Y$93</c:f>
              <c:strCache>
                <c:ptCount val="1"/>
                <c:pt idx="0">
                  <c:v>Dec-18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Charts!$Y$94:$Y$116</c:f>
              <c:numCache>
                <c:formatCode>#,##0</c:formatCode>
                <c:ptCount val="23"/>
                <c:pt idx="0">
                  <c:v>7055536</c:v>
                </c:pt>
                <c:pt idx="1">
                  <c:v>33851854</c:v>
                </c:pt>
                <c:pt idx="2">
                  <c:v>15603100</c:v>
                </c:pt>
                <c:pt idx="3">
                  <c:v>32539656</c:v>
                </c:pt>
                <c:pt idx="4">
                  <c:v>20463860</c:v>
                </c:pt>
                <c:pt idx="5">
                  <c:v>0</c:v>
                </c:pt>
                <c:pt idx="6">
                  <c:v>484370</c:v>
                </c:pt>
                <c:pt idx="7">
                  <c:v>13576031</c:v>
                </c:pt>
                <c:pt idx="8">
                  <c:v>13178281</c:v>
                </c:pt>
                <c:pt idx="9">
                  <c:v>11265780</c:v>
                </c:pt>
                <c:pt idx="10">
                  <c:v>3496572</c:v>
                </c:pt>
                <c:pt idx="11">
                  <c:v>9577639</c:v>
                </c:pt>
                <c:pt idx="12">
                  <c:v>23869695</c:v>
                </c:pt>
                <c:pt idx="13">
                  <c:v>17176160</c:v>
                </c:pt>
                <c:pt idx="14">
                  <c:v>30107522</c:v>
                </c:pt>
                <c:pt idx="15">
                  <c:v>14803872</c:v>
                </c:pt>
                <c:pt idx="16">
                  <c:v>11270206</c:v>
                </c:pt>
                <c:pt idx="17">
                  <c:v>5180160</c:v>
                </c:pt>
                <c:pt idx="18">
                  <c:v>12648346</c:v>
                </c:pt>
                <c:pt idx="19">
                  <c:v>21187234</c:v>
                </c:pt>
                <c:pt idx="20">
                  <c:v>18597471</c:v>
                </c:pt>
                <c:pt idx="21">
                  <c:v>17693211</c:v>
                </c:pt>
                <c:pt idx="22">
                  <c:v>9542441</c:v>
                </c:pt>
              </c:numCache>
            </c:numRef>
          </c:val>
        </c:ser>
        <c:ser>
          <c:idx val="9"/>
          <c:order val="9"/>
          <c:tx>
            <c:strRef>
              <c:f>Charts!$Z$93</c:f>
              <c:strCache>
                <c:ptCount val="1"/>
                <c:pt idx="0">
                  <c:v>Jan-19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Charts!$Z$94:$Z$116</c:f>
              <c:numCache>
                <c:formatCode>#,##0</c:formatCode>
                <c:ptCount val="23"/>
                <c:pt idx="0">
                  <c:v>7643443</c:v>
                </c:pt>
                <c:pt idx="1">
                  <c:v>33917037</c:v>
                </c:pt>
                <c:pt idx="2">
                  <c:v>15065624</c:v>
                </c:pt>
                <c:pt idx="3">
                  <c:v>34933748</c:v>
                </c:pt>
                <c:pt idx="4">
                  <c:v>20831954</c:v>
                </c:pt>
                <c:pt idx="5">
                  <c:v>0</c:v>
                </c:pt>
                <c:pt idx="6">
                  <c:v>481988</c:v>
                </c:pt>
                <c:pt idx="7">
                  <c:v>14300580</c:v>
                </c:pt>
                <c:pt idx="8">
                  <c:v>15816362</c:v>
                </c:pt>
                <c:pt idx="9">
                  <c:v>11147210</c:v>
                </c:pt>
                <c:pt idx="10">
                  <c:v>2846281</c:v>
                </c:pt>
                <c:pt idx="11">
                  <c:v>9747134</c:v>
                </c:pt>
                <c:pt idx="12">
                  <c:v>24110314</c:v>
                </c:pt>
                <c:pt idx="13">
                  <c:v>16830135</c:v>
                </c:pt>
                <c:pt idx="14">
                  <c:v>30321758</c:v>
                </c:pt>
                <c:pt idx="15">
                  <c:v>14455988</c:v>
                </c:pt>
                <c:pt idx="16">
                  <c:v>11345687</c:v>
                </c:pt>
                <c:pt idx="17">
                  <c:v>5570411</c:v>
                </c:pt>
                <c:pt idx="18">
                  <c:v>11915746</c:v>
                </c:pt>
                <c:pt idx="19">
                  <c:v>21448230</c:v>
                </c:pt>
                <c:pt idx="20">
                  <c:v>19804389</c:v>
                </c:pt>
                <c:pt idx="21">
                  <c:v>18279734</c:v>
                </c:pt>
                <c:pt idx="22">
                  <c:v>11760870</c:v>
                </c:pt>
              </c:numCache>
            </c:numRef>
          </c:val>
        </c:ser>
        <c:ser>
          <c:idx val="10"/>
          <c:order val="10"/>
          <c:tx>
            <c:strRef>
              <c:f>Charts!$AA$93</c:f>
              <c:strCache>
                <c:ptCount val="1"/>
                <c:pt idx="0">
                  <c:v>Feb-19</c:v>
                </c:pt>
              </c:strCache>
            </c:strRef>
          </c:tx>
          <c:invertIfNegative val="0"/>
          <c:cat>
            <c:strRef>
              <c:f>Charts!$P$94:$P$116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Limbdi</c:v>
                </c:pt>
                <c:pt idx="12">
                  <c:v>Wadhwan</c:v>
                </c:pt>
                <c:pt idx="13">
                  <c:v>Dhrangadhra</c:v>
                </c:pt>
                <c:pt idx="14">
                  <c:v>S.Nagar</c:v>
                </c:pt>
                <c:pt idx="15">
                  <c:v>CS Azad Nagar</c:v>
                </c:pt>
                <c:pt idx="16">
                  <c:v>Alirajpur</c:v>
                </c:pt>
                <c:pt idx="17">
                  <c:v>Barwani</c:v>
                </c:pt>
                <c:pt idx="18">
                  <c:v>Kukshi</c:v>
                </c:pt>
                <c:pt idx="19">
                  <c:v>Jhabua</c:v>
                </c:pt>
                <c:pt idx="20">
                  <c:v>Petlawad</c:v>
                </c:pt>
                <c:pt idx="21">
                  <c:v>Banswara</c:v>
                </c:pt>
                <c:pt idx="22">
                  <c:v>Sagwara</c:v>
                </c:pt>
              </c:strCache>
            </c:strRef>
          </c:cat>
          <c:val>
            <c:numRef>
              <c:f>Charts!$AA$94:$AA$116</c:f>
              <c:numCache>
                <c:formatCode>#,##0</c:formatCode>
                <c:ptCount val="23"/>
                <c:pt idx="0">
                  <c:v>8255785</c:v>
                </c:pt>
                <c:pt idx="1">
                  <c:v>35551418</c:v>
                </c:pt>
                <c:pt idx="2">
                  <c:v>15827752</c:v>
                </c:pt>
                <c:pt idx="3">
                  <c:v>25781335</c:v>
                </c:pt>
                <c:pt idx="4">
                  <c:v>20915099</c:v>
                </c:pt>
                <c:pt idx="5">
                  <c:v>9126096</c:v>
                </c:pt>
                <c:pt idx="6">
                  <c:v>0</c:v>
                </c:pt>
                <c:pt idx="7">
                  <c:v>14668921</c:v>
                </c:pt>
                <c:pt idx="8">
                  <c:v>16319843</c:v>
                </c:pt>
                <c:pt idx="9">
                  <c:v>10037863</c:v>
                </c:pt>
                <c:pt idx="10">
                  <c:v>2293654</c:v>
                </c:pt>
                <c:pt idx="11">
                  <c:v>9808388</c:v>
                </c:pt>
                <c:pt idx="12">
                  <c:v>23169851</c:v>
                </c:pt>
                <c:pt idx="13">
                  <c:v>17292047</c:v>
                </c:pt>
                <c:pt idx="14">
                  <c:v>31055083</c:v>
                </c:pt>
                <c:pt idx="15">
                  <c:v>15108964</c:v>
                </c:pt>
                <c:pt idx="16">
                  <c:v>11613990</c:v>
                </c:pt>
                <c:pt idx="17">
                  <c:v>5703069</c:v>
                </c:pt>
                <c:pt idx="18">
                  <c:v>12956657</c:v>
                </c:pt>
                <c:pt idx="19">
                  <c:v>23361976</c:v>
                </c:pt>
                <c:pt idx="20">
                  <c:v>21279987</c:v>
                </c:pt>
                <c:pt idx="21">
                  <c:v>18563395</c:v>
                </c:pt>
                <c:pt idx="22">
                  <c:v>13113669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105472"/>
        <c:axId val="188107008"/>
        <c:axId val="0"/>
      </c:bar3DChart>
      <c:catAx>
        <c:axId val="188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107008"/>
        <c:crosses val="autoZero"/>
        <c:auto val="1"/>
        <c:lblAlgn val="ctr"/>
        <c:lblOffset val="100"/>
        <c:noMultiLvlLbl val="0"/>
      </c:catAx>
      <c:valAx>
        <c:axId val="1881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10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29195858391721"/>
          <c:y val="0.4334205711231266"/>
          <c:w val="5.9336235286097876E-2"/>
          <c:h val="0.485770334593876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Loans Outstanding (Rs.)</a:t>
            </a:r>
          </a:p>
        </c:rich>
      </c:tx>
      <c:overlay val="0"/>
    </c:title>
    <c:autoTitleDeleted val="0"/>
    <c:view3D>
      <c:rotX val="15"/>
      <c:hPercent val="49"/>
      <c:rotY val="20"/>
      <c:depthPercent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cat>
            <c:numRef>
              <c:f>'Charts (Old)'!$R$12:$R$41</c:f>
              <c:numCache>
                <c:formatCode>mmm\-yy</c:formatCode>
                <c:ptCount val="30"/>
                <c:pt idx="0">
                  <c:v>42445</c:v>
                </c:pt>
                <c:pt idx="1">
                  <c:v>42476</c:v>
                </c:pt>
                <c:pt idx="2">
                  <c:v>42491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  <c:pt idx="12">
                  <c:v>42810</c:v>
                </c:pt>
                <c:pt idx="13">
                  <c:v>42841</c:v>
                </c:pt>
                <c:pt idx="14">
                  <c:v>42871</c:v>
                </c:pt>
                <c:pt idx="15">
                  <c:v>42903</c:v>
                </c:pt>
                <c:pt idx="16">
                  <c:v>42933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</c:numCache>
            </c:numRef>
          </c:cat>
          <c:val>
            <c:numRef>
              <c:f>'Charts (Old)'!$T$12:$T$41</c:f>
              <c:numCache>
                <c:formatCode>#,##0</c:formatCode>
                <c:ptCount val="30"/>
                <c:pt idx="0">
                  <c:v>208439304</c:v>
                </c:pt>
                <c:pt idx="1">
                  <c:v>211265151</c:v>
                </c:pt>
                <c:pt idx="2">
                  <c:v>216022361</c:v>
                </c:pt>
                <c:pt idx="3">
                  <c:v>220020378</c:v>
                </c:pt>
                <c:pt idx="4">
                  <c:v>225853137</c:v>
                </c:pt>
                <c:pt idx="5">
                  <c:v>234200779.00000003</c:v>
                </c:pt>
                <c:pt idx="6">
                  <c:v>244166144.99999988</c:v>
                </c:pt>
                <c:pt idx="7">
                  <c:v>253673756</c:v>
                </c:pt>
                <c:pt idx="8">
                  <c:v>239405928</c:v>
                </c:pt>
                <c:pt idx="9">
                  <c:v>236289827</c:v>
                </c:pt>
                <c:pt idx="10">
                  <c:v>229311121</c:v>
                </c:pt>
                <c:pt idx="11">
                  <c:v>230183097</c:v>
                </c:pt>
                <c:pt idx="12">
                  <c:v>246592088</c:v>
                </c:pt>
                <c:pt idx="13">
                  <c:v>248230877</c:v>
                </c:pt>
                <c:pt idx="14">
                  <c:v>246218177</c:v>
                </c:pt>
                <c:pt idx="15">
                  <c:v>247779908</c:v>
                </c:pt>
                <c:pt idx="16">
                  <c:v>248199392</c:v>
                </c:pt>
                <c:pt idx="17">
                  <c:v>254061140</c:v>
                </c:pt>
                <c:pt idx="18">
                  <c:v>260793120</c:v>
                </c:pt>
                <c:pt idx="19">
                  <c:v>264071074</c:v>
                </c:pt>
                <c:pt idx="20">
                  <c:v>269071600</c:v>
                </c:pt>
                <c:pt idx="21">
                  <c:v>277558350</c:v>
                </c:pt>
                <c:pt idx="22">
                  <c:v>283681809</c:v>
                </c:pt>
                <c:pt idx="23">
                  <c:v>293786537</c:v>
                </c:pt>
                <c:pt idx="24">
                  <c:v>315767982</c:v>
                </c:pt>
                <c:pt idx="25">
                  <c:v>315778349</c:v>
                </c:pt>
                <c:pt idx="26">
                  <c:v>330385211</c:v>
                </c:pt>
                <c:pt idx="27">
                  <c:v>340970782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431168"/>
        <c:axId val="187236352"/>
        <c:axId val="0"/>
      </c:bar3DChart>
      <c:dateAx>
        <c:axId val="187431168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low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236352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87236352"/>
        <c:scaling>
          <c:orientation val="minMax"/>
          <c:min val="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43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204800065180325"/>
          <c:y val="4.5112781954887216E-2"/>
          <c:w val="0.99039242045963771"/>
          <c:h val="0.99097744360902251"/>
        </c:manualLayout>
      </c:layout>
      <c:overlay val="0"/>
      <c:txPr>
        <a:bodyPr/>
        <a:lstStyle/>
        <a:p>
          <a:pPr rtl="0">
            <a:defRPr sz="46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68641470888662E-2"/>
          <c:y val="0.16608710867663282"/>
          <c:w val="0.75376094842077324"/>
          <c:h val="0.79526554832819807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cat>
            <c:strRef>
              <c:f>'Charts (Old)'!$S$64:$S$65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'Charts (Old)'!$T$64:$T$65</c:f>
              <c:numCache>
                <c:formatCode>#,##0</c:formatCode>
                <c:ptCount val="2"/>
                <c:pt idx="0">
                  <c:v>197814729</c:v>
                </c:pt>
                <c:pt idx="1">
                  <c:v>163990113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7183278919403"/>
          <c:y val="0.33781190019193857"/>
          <c:w val="0.97358075667370847"/>
          <c:h val="0.63915547024952013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175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25196273830763E-2"/>
          <c:y val="0.24776119402985078"/>
          <c:w val="0.67181910170812975"/>
          <c:h val="0.63924737431963341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'Charts (Old)'!$S$59:$S$62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'Charts (Old)'!$T$59:$T$62</c:f>
              <c:numCache>
                <c:formatCode>#,##0</c:formatCode>
                <c:ptCount val="4"/>
                <c:pt idx="0">
                  <c:v>338332865</c:v>
                </c:pt>
                <c:pt idx="1">
                  <c:v>23257206</c:v>
                </c:pt>
                <c:pt idx="2">
                  <c:v>5048</c:v>
                </c:pt>
                <c:pt idx="3">
                  <c:v>209723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623143626039"/>
          <c:y val="0.2254341328721193"/>
          <c:w val="0.97468454101465174"/>
          <c:h val="0.69749730705627111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Borrower and O/S comparision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64243892590349"/>
          <c:y val="0.14673944532360611"/>
          <c:w val="0.73264688067837691"/>
          <c:h val="0.5032447517345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'Charts (Old)'!$S$69:$S$91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(Old)'!$T$69:$T$91</c:f>
              <c:numCache>
                <c:formatCode>#,##0</c:formatCode>
                <c:ptCount val="23"/>
                <c:pt idx="0">
                  <c:v>715</c:v>
                </c:pt>
                <c:pt idx="1">
                  <c:v>2413</c:v>
                </c:pt>
                <c:pt idx="2">
                  <c:v>1176</c:v>
                </c:pt>
                <c:pt idx="3">
                  <c:v>2037</c:v>
                </c:pt>
                <c:pt idx="4">
                  <c:v>846</c:v>
                </c:pt>
                <c:pt idx="5">
                  <c:v>0</c:v>
                </c:pt>
                <c:pt idx="6">
                  <c:v>0</c:v>
                </c:pt>
                <c:pt idx="7">
                  <c:v>1159</c:v>
                </c:pt>
                <c:pt idx="8">
                  <c:v>1215</c:v>
                </c:pt>
                <c:pt idx="9">
                  <c:v>897</c:v>
                </c:pt>
                <c:pt idx="10">
                  <c:v>342</c:v>
                </c:pt>
                <c:pt idx="11">
                  <c:v>826</c:v>
                </c:pt>
                <c:pt idx="12">
                  <c:v>715</c:v>
                </c:pt>
                <c:pt idx="13">
                  <c:v>1728</c:v>
                </c:pt>
                <c:pt idx="14">
                  <c:v>1348</c:v>
                </c:pt>
                <c:pt idx="15">
                  <c:v>2242</c:v>
                </c:pt>
                <c:pt idx="16">
                  <c:v>1370</c:v>
                </c:pt>
                <c:pt idx="17">
                  <c:v>1027</c:v>
                </c:pt>
                <c:pt idx="18">
                  <c:v>423</c:v>
                </c:pt>
                <c:pt idx="19">
                  <c:v>1017</c:v>
                </c:pt>
                <c:pt idx="20">
                  <c:v>2027</c:v>
                </c:pt>
                <c:pt idx="21">
                  <c:v>1949</c:v>
                </c:pt>
                <c:pt idx="22">
                  <c:v>1693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42208"/>
        <c:axId val="187348480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'Charts (Old)'!$S$69:$S$90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</c:strCache>
            </c:strRef>
          </c:cat>
          <c:val>
            <c:numRef>
              <c:f>'Charts (Old)'!$U$69:$U$90</c:f>
              <c:numCache>
                <c:formatCode>#,##0</c:formatCode>
                <c:ptCount val="22"/>
                <c:pt idx="0">
                  <c:v>8255785</c:v>
                </c:pt>
                <c:pt idx="1">
                  <c:v>35551418</c:v>
                </c:pt>
                <c:pt idx="2">
                  <c:v>15827752</c:v>
                </c:pt>
                <c:pt idx="3">
                  <c:v>25781335</c:v>
                </c:pt>
                <c:pt idx="4">
                  <c:v>9126096</c:v>
                </c:pt>
                <c:pt idx="5">
                  <c:v>0</c:v>
                </c:pt>
                <c:pt idx="6">
                  <c:v>0</c:v>
                </c:pt>
                <c:pt idx="7">
                  <c:v>14668921</c:v>
                </c:pt>
                <c:pt idx="8">
                  <c:v>16319843</c:v>
                </c:pt>
                <c:pt idx="9">
                  <c:v>10037863</c:v>
                </c:pt>
                <c:pt idx="10">
                  <c:v>2293654</c:v>
                </c:pt>
                <c:pt idx="11">
                  <c:v>13113669</c:v>
                </c:pt>
                <c:pt idx="12">
                  <c:v>9808388</c:v>
                </c:pt>
                <c:pt idx="13">
                  <c:v>23169851</c:v>
                </c:pt>
                <c:pt idx="14">
                  <c:v>17292047</c:v>
                </c:pt>
                <c:pt idx="15">
                  <c:v>31055083</c:v>
                </c:pt>
                <c:pt idx="16">
                  <c:v>15108964</c:v>
                </c:pt>
                <c:pt idx="17">
                  <c:v>11613990</c:v>
                </c:pt>
                <c:pt idx="18">
                  <c:v>5703069</c:v>
                </c:pt>
                <c:pt idx="19">
                  <c:v>12956657</c:v>
                </c:pt>
                <c:pt idx="20">
                  <c:v>23361976</c:v>
                </c:pt>
                <c:pt idx="21">
                  <c:v>21279987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87350400"/>
        <c:axId val="187360384"/>
      </c:barChart>
      <c:catAx>
        <c:axId val="1873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Branches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348480"/>
        <c:crosses val="autoZero"/>
        <c:auto val="1"/>
        <c:lblAlgn val="ctr"/>
        <c:lblOffset val="100"/>
        <c:noMultiLvlLbl val="0"/>
      </c:catAx>
      <c:valAx>
        <c:axId val="18734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No. of Member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342208"/>
        <c:crosses val="autoZero"/>
        <c:crossBetween val="between"/>
      </c:valAx>
      <c:catAx>
        <c:axId val="18735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87360384"/>
        <c:crosses val="autoZero"/>
        <c:auto val="1"/>
        <c:lblAlgn val="ctr"/>
        <c:lblOffset val="100"/>
        <c:noMultiLvlLbl val="0"/>
      </c:catAx>
      <c:valAx>
        <c:axId val="1873603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350400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82831013095840078"/>
          <c:y val="0.80057002490073359"/>
          <c:w val="0.96854614503462289"/>
          <c:h val="0.91880364313435181"/>
        </c:manualLayout>
      </c:layout>
      <c:overlay val="0"/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no. of Borrowers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141923688709068E-2"/>
          <c:y val="0.17210656205097544"/>
          <c:w val="0.8259763325685936"/>
          <c:h val="0.63421378107848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(Old)'!$U$95:$U$117</c:f>
              <c:numCache>
                <c:formatCode>General</c:formatCode>
                <c:ptCount val="23"/>
                <c:pt idx="0">
                  <c:v>681</c:v>
                </c:pt>
                <c:pt idx="1">
                  <c:v>1855</c:v>
                </c:pt>
                <c:pt idx="2">
                  <c:v>1199</c:v>
                </c:pt>
                <c:pt idx="3">
                  <c:v>1732</c:v>
                </c:pt>
                <c:pt idx="4">
                  <c:v>1209</c:v>
                </c:pt>
                <c:pt idx="5">
                  <c:v>0</c:v>
                </c:pt>
                <c:pt idx="6">
                  <c:v>480</c:v>
                </c:pt>
                <c:pt idx="7">
                  <c:v>1199</c:v>
                </c:pt>
                <c:pt idx="8">
                  <c:v>691</c:v>
                </c:pt>
                <c:pt idx="9">
                  <c:v>1501</c:v>
                </c:pt>
                <c:pt idx="10">
                  <c:v>1438</c:v>
                </c:pt>
                <c:pt idx="11">
                  <c:v>490</c:v>
                </c:pt>
                <c:pt idx="12">
                  <c:v>617</c:v>
                </c:pt>
                <c:pt idx="13">
                  <c:v>1239</c:v>
                </c:pt>
                <c:pt idx="14">
                  <c:v>1141</c:v>
                </c:pt>
                <c:pt idx="15">
                  <c:v>1769</c:v>
                </c:pt>
                <c:pt idx="16">
                  <c:v>1380</c:v>
                </c:pt>
                <c:pt idx="17">
                  <c:v>1075</c:v>
                </c:pt>
                <c:pt idx="18">
                  <c:v>808</c:v>
                </c:pt>
                <c:pt idx="19">
                  <c:v>915</c:v>
                </c:pt>
                <c:pt idx="20">
                  <c:v>1245</c:v>
                </c:pt>
                <c:pt idx="21">
                  <c:v>1117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(Old)'!$V$95:$V$117</c:f>
              <c:numCache>
                <c:formatCode>General</c:formatCode>
                <c:ptCount val="23"/>
                <c:pt idx="0">
                  <c:v>603</c:v>
                </c:pt>
                <c:pt idx="1">
                  <c:v>1974</c:v>
                </c:pt>
                <c:pt idx="2">
                  <c:v>1133</c:v>
                </c:pt>
                <c:pt idx="3">
                  <c:v>1791</c:v>
                </c:pt>
                <c:pt idx="4">
                  <c:v>1251</c:v>
                </c:pt>
                <c:pt idx="5">
                  <c:v>0</c:v>
                </c:pt>
                <c:pt idx="6">
                  <c:v>433</c:v>
                </c:pt>
                <c:pt idx="7">
                  <c:v>1138</c:v>
                </c:pt>
                <c:pt idx="8">
                  <c:v>687</c:v>
                </c:pt>
                <c:pt idx="9">
                  <c:v>1457</c:v>
                </c:pt>
                <c:pt idx="10">
                  <c:v>1268</c:v>
                </c:pt>
                <c:pt idx="11">
                  <c:v>483</c:v>
                </c:pt>
                <c:pt idx="12">
                  <c:v>627</c:v>
                </c:pt>
                <c:pt idx="13">
                  <c:v>1273</c:v>
                </c:pt>
                <c:pt idx="14">
                  <c:v>1099</c:v>
                </c:pt>
                <c:pt idx="15">
                  <c:v>1734</c:v>
                </c:pt>
                <c:pt idx="16">
                  <c:v>1437</c:v>
                </c:pt>
                <c:pt idx="17">
                  <c:v>1092</c:v>
                </c:pt>
                <c:pt idx="18">
                  <c:v>770</c:v>
                </c:pt>
                <c:pt idx="19">
                  <c:v>932</c:v>
                </c:pt>
                <c:pt idx="20">
                  <c:v>1203</c:v>
                </c:pt>
                <c:pt idx="21">
                  <c:v>1356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(Old)'!$W$95:$W$117</c:f>
              <c:numCache>
                <c:formatCode>General</c:formatCode>
                <c:ptCount val="23"/>
                <c:pt idx="0">
                  <c:v>568</c:v>
                </c:pt>
                <c:pt idx="1">
                  <c:v>1979</c:v>
                </c:pt>
                <c:pt idx="2">
                  <c:v>1207</c:v>
                </c:pt>
                <c:pt idx="3">
                  <c:v>1906</c:v>
                </c:pt>
                <c:pt idx="4">
                  <c:v>1256</c:v>
                </c:pt>
                <c:pt idx="5">
                  <c:v>0</c:v>
                </c:pt>
                <c:pt idx="6">
                  <c:v>387</c:v>
                </c:pt>
                <c:pt idx="7">
                  <c:v>1143</c:v>
                </c:pt>
                <c:pt idx="8">
                  <c:v>704</c:v>
                </c:pt>
                <c:pt idx="9">
                  <c:v>1353</c:v>
                </c:pt>
                <c:pt idx="10">
                  <c:v>1087</c:v>
                </c:pt>
                <c:pt idx="11">
                  <c:v>468</c:v>
                </c:pt>
                <c:pt idx="12">
                  <c:v>648</c:v>
                </c:pt>
                <c:pt idx="13">
                  <c:v>1247</c:v>
                </c:pt>
                <c:pt idx="14">
                  <c:v>1138</c:v>
                </c:pt>
                <c:pt idx="15">
                  <c:v>1697</c:v>
                </c:pt>
                <c:pt idx="16">
                  <c:v>1455</c:v>
                </c:pt>
                <c:pt idx="17">
                  <c:v>1058</c:v>
                </c:pt>
                <c:pt idx="18">
                  <c:v>705</c:v>
                </c:pt>
                <c:pt idx="19">
                  <c:v>896</c:v>
                </c:pt>
                <c:pt idx="20">
                  <c:v>1238</c:v>
                </c:pt>
                <c:pt idx="21">
                  <c:v>1526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(Old)'!$X$95:$X$117</c:f>
              <c:numCache>
                <c:formatCode>General</c:formatCode>
                <c:ptCount val="23"/>
                <c:pt idx="0">
                  <c:v>495</c:v>
                </c:pt>
                <c:pt idx="1">
                  <c:v>2003</c:v>
                </c:pt>
                <c:pt idx="2">
                  <c:v>1211</c:v>
                </c:pt>
                <c:pt idx="3">
                  <c:v>1949</c:v>
                </c:pt>
                <c:pt idx="4">
                  <c:v>1282</c:v>
                </c:pt>
                <c:pt idx="5">
                  <c:v>0</c:v>
                </c:pt>
                <c:pt idx="6">
                  <c:v>302</c:v>
                </c:pt>
                <c:pt idx="7">
                  <c:v>1118</c:v>
                </c:pt>
                <c:pt idx="8">
                  <c:v>730</c:v>
                </c:pt>
                <c:pt idx="9">
                  <c:v>1256</c:v>
                </c:pt>
                <c:pt idx="10">
                  <c:v>1147</c:v>
                </c:pt>
                <c:pt idx="11">
                  <c:v>433</c:v>
                </c:pt>
                <c:pt idx="12">
                  <c:v>651</c:v>
                </c:pt>
                <c:pt idx="13">
                  <c:v>1289</c:v>
                </c:pt>
                <c:pt idx="14">
                  <c:v>1158</c:v>
                </c:pt>
                <c:pt idx="15">
                  <c:v>1748</c:v>
                </c:pt>
                <c:pt idx="16">
                  <c:v>1396</c:v>
                </c:pt>
                <c:pt idx="17">
                  <c:v>1032</c:v>
                </c:pt>
                <c:pt idx="18">
                  <c:v>717</c:v>
                </c:pt>
                <c:pt idx="19">
                  <c:v>905</c:v>
                </c:pt>
                <c:pt idx="20">
                  <c:v>1263</c:v>
                </c:pt>
                <c:pt idx="21">
                  <c:v>1458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(Old)'!$Y$95:$Y$117</c:f>
              <c:numCache>
                <c:formatCode>General</c:formatCode>
                <c:ptCount val="23"/>
                <c:pt idx="0">
                  <c:v>448</c:v>
                </c:pt>
                <c:pt idx="1">
                  <c:v>1991</c:v>
                </c:pt>
                <c:pt idx="2">
                  <c:v>1203</c:v>
                </c:pt>
                <c:pt idx="3">
                  <c:v>1908</c:v>
                </c:pt>
                <c:pt idx="4">
                  <c:v>1260</c:v>
                </c:pt>
                <c:pt idx="5">
                  <c:v>0</c:v>
                </c:pt>
                <c:pt idx="6">
                  <c:v>261</c:v>
                </c:pt>
                <c:pt idx="7">
                  <c:v>1008</c:v>
                </c:pt>
                <c:pt idx="8">
                  <c:v>627</c:v>
                </c:pt>
                <c:pt idx="9">
                  <c:v>1251</c:v>
                </c:pt>
                <c:pt idx="10">
                  <c:v>1125</c:v>
                </c:pt>
                <c:pt idx="11">
                  <c:v>364</c:v>
                </c:pt>
                <c:pt idx="12">
                  <c:v>653</c:v>
                </c:pt>
                <c:pt idx="13">
                  <c:v>1286</c:v>
                </c:pt>
                <c:pt idx="14">
                  <c:v>1170</c:v>
                </c:pt>
                <c:pt idx="15">
                  <c:v>1708</c:v>
                </c:pt>
                <c:pt idx="16">
                  <c:v>1416</c:v>
                </c:pt>
                <c:pt idx="17">
                  <c:v>1048</c:v>
                </c:pt>
                <c:pt idx="18">
                  <c:v>705</c:v>
                </c:pt>
                <c:pt idx="19">
                  <c:v>879</c:v>
                </c:pt>
                <c:pt idx="20">
                  <c:v>1378</c:v>
                </c:pt>
                <c:pt idx="21">
                  <c:v>1589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(Old)'!$Z$95:$Z$117</c:f>
              <c:numCache>
                <c:formatCode>General</c:formatCode>
                <c:ptCount val="23"/>
                <c:pt idx="0">
                  <c:v>473</c:v>
                </c:pt>
                <c:pt idx="1">
                  <c:v>2051</c:v>
                </c:pt>
                <c:pt idx="2">
                  <c:v>1226</c:v>
                </c:pt>
                <c:pt idx="3">
                  <c:v>2017</c:v>
                </c:pt>
                <c:pt idx="4">
                  <c:v>1291</c:v>
                </c:pt>
                <c:pt idx="5">
                  <c:v>0</c:v>
                </c:pt>
                <c:pt idx="6">
                  <c:v>218</c:v>
                </c:pt>
                <c:pt idx="7">
                  <c:v>1054</c:v>
                </c:pt>
                <c:pt idx="8">
                  <c:v>795</c:v>
                </c:pt>
                <c:pt idx="9">
                  <c:v>1253</c:v>
                </c:pt>
                <c:pt idx="10">
                  <c:v>1085</c:v>
                </c:pt>
                <c:pt idx="11">
                  <c:v>281</c:v>
                </c:pt>
                <c:pt idx="12">
                  <c:v>672</c:v>
                </c:pt>
                <c:pt idx="13">
                  <c:v>1249</c:v>
                </c:pt>
                <c:pt idx="14">
                  <c:v>1266</c:v>
                </c:pt>
                <c:pt idx="15">
                  <c:v>1718</c:v>
                </c:pt>
                <c:pt idx="16">
                  <c:v>1485</c:v>
                </c:pt>
                <c:pt idx="17">
                  <c:v>1086</c:v>
                </c:pt>
                <c:pt idx="18">
                  <c:v>712</c:v>
                </c:pt>
                <c:pt idx="19">
                  <c:v>918</c:v>
                </c:pt>
                <c:pt idx="20">
                  <c:v>1458</c:v>
                </c:pt>
                <c:pt idx="21">
                  <c:v>1642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(Old)'!$AA$95:$AA$117</c:f>
              <c:numCache>
                <c:formatCode>General</c:formatCode>
                <c:ptCount val="23"/>
                <c:pt idx="0">
                  <c:v>480</c:v>
                </c:pt>
                <c:pt idx="1">
                  <c:v>2097</c:v>
                </c:pt>
                <c:pt idx="2">
                  <c:v>1249</c:v>
                </c:pt>
                <c:pt idx="3">
                  <c:v>2037</c:v>
                </c:pt>
                <c:pt idx="4">
                  <c:v>1358</c:v>
                </c:pt>
                <c:pt idx="5">
                  <c:v>0</c:v>
                </c:pt>
                <c:pt idx="6">
                  <c:v>204</c:v>
                </c:pt>
                <c:pt idx="7">
                  <c:v>1135</c:v>
                </c:pt>
                <c:pt idx="8">
                  <c:v>880</c:v>
                </c:pt>
                <c:pt idx="9">
                  <c:v>1278</c:v>
                </c:pt>
                <c:pt idx="10">
                  <c:v>1080</c:v>
                </c:pt>
                <c:pt idx="11">
                  <c:v>224</c:v>
                </c:pt>
                <c:pt idx="12">
                  <c:v>675</c:v>
                </c:pt>
                <c:pt idx="13">
                  <c:v>1289</c:v>
                </c:pt>
                <c:pt idx="14">
                  <c:v>1323</c:v>
                </c:pt>
                <c:pt idx="15">
                  <c:v>1781</c:v>
                </c:pt>
                <c:pt idx="16">
                  <c:v>1558</c:v>
                </c:pt>
                <c:pt idx="17">
                  <c:v>1116</c:v>
                </c:pt>
                <c:pt idx="18">
                  <c:v>662</c:v>
                </c:pt>
                <c:pt idx="19">
                  <c:v>951</c:v>
                </c:pt>
                <c:pt idx="20">
                  <c:v>1505</c:v>
                </c:pt>
                <c:pt idx="21">
                  <c:v>1677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(Old)'!$AB$95:$AB$117</c:f>
              <c:numCache>
                <c:formatCode>General</c:formatCode>
                <c:ptCount val="23"/>
                <c:pt idx="0">
                  <c:v>482</c:v>
                </c:pt>
                <c:pt idx="1">
                  <c:v>2155</c:v>
                </c:pt>
                <c:pt idx="2">
                  <c:v>1244</c:v>
                </c:pt>
                <c:pt idx="3">
                  <c:v>2079</c:v>
                </c:pt>
                <c:pt idx="4">
                  <c:v>1361</c:v>
                </c:pt>
                <c:pt idx="5">
                  <c:v>0</c:v>
                </c:pt>
                <c:pt idx="6">
                  <c:v>187</c:v>
                </c:pt>
                <c:pt idx="7">
                  <c:v>1173</c:v>
                </c:pt>
                <c:pt idx="8">
                  <c:v>951</c:v>
                </c:pt>
                <c:pt idx="9">
                  <c:v>1191</c:v>
                </c:pt>
                <c:pt idx="10">
                  <c:v>1014</c:v>
                </c:pt>
                <c:pt idx="11">
                  <c:v>204</c:v>
                </c:pt>
                <c:pt idx="12">
                  <c:v>682</c:v>
                </c:pt>
                <c:pt idx="13">
                  <c:v>1314</c:v>
                </c:pt>
                <c:pt idx="14">
                  <c:v>1381</c:v>
                </c:pt>
                <c:pt idx="15">
                  <c:v>1893</c:v>
                </c:pt>
                <c:pt idx="16">
                  <c:v>1615</c:v>
                </c:pt>
                <c:pt idx="17">
                  <c:v>1156</c:v>
                </c:pt>
                <c:pt idx="18">
                  <c:v>623</c:v>
                </c:pt>
                <c:pt idx="19">
                  <c:v>981</c:v>
                </c:pt>
                <c:pt idx="20">
                  <c:v>1582</c:v>
                </c:pt>
                <c:pt idx="21">
                  <c:v>1702</c:v>
                </c:pt>
                <c:pt idx="22">
                  <c:v>43</c:v>
                </c:pt>
              </c:numCache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(Old)'!$AC$95:$AC$117</c:f>
              <c:numCache>
                <c:formatCode>General</c:formatCode>
                <c:ptCount val="23"/>
                <c:pt idx="0">
                  <c:v>518</c:v>
                </c:pt>
                <c:pt idx="1">
                  <c:v>2190</c:v>
                </c:pt>
                <c:pt idx="2">
                  <c:v>1234</c:v>
                </c:pt>
                <c:pt idx="3">
                  <c:v>2044</c:v>
                </c:pt>
                <c:pt idx="4">
                  <c:v>1392</c:v>
                </c:pt>
                <c:pt idx="5">
                  <c:v>0</c:v>
                </c:pt>
                <c:pt idx="6">
                  <c:v>184</c:v>
                </c:pt>
                <c:pt idx="7">
                  <c:v>1276</c:v>
                </c:pt>
                <c:pt idx="8">
                  <c:v>983</c:v>
                </c:pt>
                <c:pt idx="9">
                  <c:v>1130</c:v>
                </c:pt>
                <c:pt idx="10">
                  <c:v>1017</c:v>
                </c:pt>
                <c:pt idx="11">
                  <c:v>151</c:v>
                </c:pt>
                <c:pt idx="12">
                  <c:v>649</c:v>
                </c:pt>
                <c:pt idx="13">
                  <c:v>1313</c:v>
                </c:pt>
                <c:pt idx="14">
                  <c:v>1445</c:v>
                </c:pt>
                <c:pt idx="15">
                  <c:v>2012</c:v>
                </c:pt>
                <c:pt idx="16">
                  <c:v>1586</c:v>
                </c:pt>
                <c:pt idx="17">
                  <c:v>1160</c:v>
                </c:pt>
                <c:pt idx="18">
                  <c:v>587</c:v>
                </c:pt>
                <c:pt idx="19">
                  <c:v>949</c:v>
                </c:pt>
                <c:pt idx="20">
                  <c:v>1680</c:v>
                </c:pt>
                <c:pt idx="21">
                  <c:v>1754</c:v>
                </c:pt>
                <c:pt idx="22">
                  <c:v>212</c:v>
                </c:pt>
              </c:numCache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(Old)'!$AD$95:$AD$117</c:f>
              <c:numCache>
                <c:formatCode>General</c:formatCode>
                <c:ptCount val="23"/>
                <c:pt idx="0">
                  <c:v>478</c:v>
                </c:pt>
                <c:pt idx="1">
                  <c:v>2252</c:v>
                </c:pt>
                <c:pt idx="2">
                  <c:v>1242</c:v>
                </c:pt>
                <c:pt idx="3">
                  <c:v>2185</c:v>
                </c:pt>
                <c:pt idx="4">
                  <c:v>1409</c:v>
                </c:pt>
                <c:pt idx="5">
                  <c:v>0</c:v>
                </c:pt>
                <c:pt idx="6">
                  <c:v>99</c:v>
                </c:pt>
                <c:pt idx="7">
                  <c:v>1211</c:v>
                </c:pt>
                <c:pt idx="8">
                  <c:v>1040</c:v>
                </c:pt>
                <c:pt idx="9">
                  <c:v>1113</c:v>
                </c:pt>
                <c:pt idx="10">
                  <c:v>989</c:v>
                </c:pt>
                <c:pt idx="11">
                  <c:v>115</c:v>
                </c:pt>
                <c:pt idx="12">
                  <c:v>681</c:v>
                </c:pt>
                <c:pt idx="13">
                  <c:v>1387</c:v>
                </c:pt>
                <c:pt idx="14">
                  <c:v>1449</c:v>
                </c:pt>
                <c:pt idx="15">
                  <c:v>2125</c:v>
                </c:pt>
                <c:pt idx="16">
                  <c:v>1668</c:v>
                </c:pt>
                <c:pt idx="17">
                  <c:v>1180</c:v>
                </c:pt>
                <c:pt idx="18">
                  <c:v>537</c:v>
                </c:pt>
                <c:pt idx="19">
                  <c:v>980</c:v>
                </c:pt>
                <c:pt idx="20">
                  <c:v>1809</c:v>
                </c:pt>
                <c:pt idx="21">
                  <c:v>1827</c:v>
                </c:pt>
                <c:pt idx="22">
                  <c:v>411</c:v>
                </c:pt>
              </c:numCache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(Old)'!$AE$95:$AE$117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901</c:v>
                </c:pt>
                <c:pt idx="11">
                  <c:v>90</c:v>
                </c:pt>
                <c:pt idx="12">
                  <c:v>660</c:v>
                </c:pt>
                <c:pt idx="13">
                  <c:v>1351</c:v>
                </c:pt>
                <c:pt idx="14">
                  <c:v>1411</c:v>
                </c:pt>
                <c:pt idx="15">
                  <c:v>2042</c:v>
                </c:pt>
                <c:pt idx="16">
                  <c:v>1645</c:v>
                </c:pt>
                <c:pt idx="17">
                  <c:v>1150</c:v>
                </c:pt>
                <c:pt idx="18">
                  <c:v>546</c:v>
                </c:pt>
                <c:pt idx="19">
                  <c:v>1036</c:v>
                </c:pt>
                <c:pt idx="20">
                  <c:v>1817</c:v>
                </c:pt>
                <c:pt idx="21">
                  <c:v>1782</c:v>
                </c:pt>
                <c:pt idx="22">
                  <c:v>533</c:v>
                </c:pt>
              </c:numCache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(Old)'!$AF$95:$AF$117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859</c:v>
                </c:pt>
                <c:pt idx="11">
                  <c:v>88</c:v>
                </c:pt>
                <c:pt idx="12">
                  <c:v>675</c:v>
                </c:pt>
                <c:pt idx="13">
                  <c:v>1405</c:v>
                </c:pt>
                <c:pt idx="14">
                  <c:v>1425</c:v>
                </c:pt>
                <c:pt idx="15">
                  <c:v>2115</c:v>
                </c:pt>
                <c:pt idx="16">
                  <c:v>1690</c:v>
                </c:pt>
                <c:pt idx="17">
                  <c:v>1163</c:v>
                </c:pt>
                <c:pt idx="18">
                  <c:v>528</c:v>
                </c:pt>
                <c:pt idx="19">
                  <c:v>1079</c:v>
                </c:pt>
                <c:pt idx="20">
                  <c:v>1876</c:v>
                </c:pt>
                <c:pt idx="21">
                  <c:v>1949</c:v>
                </c:pt>
                <c:pt idx="22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68832"/>
        <c:axId val="187770368"/>
      </c:barChart>
      <c:catAx>
        <c:axId val="18776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770368"/>
        <c:crosses val="autoZero"/>
        <c:auto val="1"/>
        <c:lblAlgn val="ctr"/>
        <c:lblOffset val="100"/>
        <c:noMultiLvlLbl val="0"/>
      </c:catAx>
      <c:valAx>
        <c:axId val="187770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76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723419750396805"/>
          <c:y val="6.6772655007949128E-2"/>
          <c:w val="0.97154262238959255"/>
          <c:h val="0.72337042925278217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O/S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59464525039"/>
          <c:y val="0.13653019112163714"/>
          <c:w val="0.80021038313031911"/>
          <c:h val="0.6606514520280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(Old)'!$U$121:$U$143</c:f>
              <c:numCache>
                <c:formatCode>General</c:formatCode>
                <c:ptCount val="23"/>
                <c:pt idx="0">
                  <c:v>5184994</c:v>
                </c:pt>
                <c:pt idx="1">
                  <c:v>21378461</c:v>
                </c:pt>
                <c:pt idx="2">
                  <c:v>11711761</c:v>
                </c:pt>
                <c:pt idx="3">
                  <c:v>14444294</c:v>
                </c:pt>
                <c:pt idx="4">
                  <c:v>14704242</c:v>
                </c:pt>
                <c:pt idx="5">
                  <c:v>0</c:v>
                </c:pt>
                <c:pt idx="6">
                  <c:v>3168736</c:v>
                </c:pt>
                <c:pt idx="7">
                  <c:v>13188720</c:v>
                </c:pt>
                <c:pt idx="8">
                  <c:v>6513737</c:v>
                </c:pt>
                <c:pt idx="9">
                  <c:v>17388154</c:v>
                </c:pt>
                <c:pt idx="10">
                  <c:v>14871086</c:v>
                </c:pt>
                <c:pt idx="11">
                  <c:v>5474626</c:v>
                </c:pt>
                <c:pt idx="12">
                  <c:v>8027304</c:v>
                </c:pt>
                <c:pt idx="13">
                  <c:v>18278749</c:v>
                </c:pt>
                <c:pt idx="14">
                  <c:v>15363217</c:v>
                </c:pt>
                <c:pt idx="15">
                  <c:v>24969426</c:v>
                </c:pt>
                <c:pt idx="16">
                  <c:v>11909277</c:v>
                </c:pt>
                <c:pt idx="17">
                  <c:v>8787988</c:v>
                </c:pt>
                <c:pt idx="18">
                  <c:v>5916898</c:v>
                </c:pt>
                <c:pt idx="19">
                  <c:v>7482265</c:v>
                </c:pt>
                <c:pt idx="20">
                  <c:v>10815588</c:v>
                </c:pt>
                <c:pt idx="21">
                  <c:v>8200385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(Old)'!$V$121:$V$143</c:f>
              <c:numCache>
                <c:formatCode>General</c:formatCode>
                <c:ptCount val="23"/>
                <c:pt idx="0">
                  <c:v>4654469</c:v>
                </c:pt>
                <c:pt idx="1">
                  <c:v>22671328</c:v>
                </c:pt>
                <c:pt idx="2">
                  <c:v>10996313</c:v>
                </c:pt>
                <c:pt idx="3">
                  <c:v>15341796</c:v>
                </c:pt>
                <c:pt idx="4">
                  <c:v>15726460</c:v>
                </c:pt>
                <c:pt idx="5">
                  <c:v>0</c:v>
                </c:pt>
                <c:pt idx="6">
                  <c:v>2645019</c:v>
                </c:pt>
                <c:pt idx="7">
                  <c:v>11982602</c:v>
                </c:pt>
                <c:pt idx="8">
                  <c:v>5776898</c:v>
                </c:pt>
                <c:pt idx="9">
                  <c:v>16272993</c:v>
                </c:pt>
                <c:pt idx="10">
                  <c:v>13496783</c:v>
                </c:pt>
                <c:pt idx="11">
                  <c:v>4652845</c:v>
                </c:pt>
                <c:pt idx="12">
                  <c:v>8180557</c:v>
                </c:pt>
                <c:pt idx="13">
                  <c:v>18096547</c:v>
                </c:pt>
                <c:pt idx="14">
                  <c:v>15146703</c:v>
                </c:pt>
                <c:pt idx="15">
                  <c:v>25444264</c:v>
                </c:pt>
                <c:pt idx="16">
                  <c:v>13049363</c:v>
                </c:pt>
                <c:pt idx="17">
                  <c:v>8760256</c:v>
                </c:pt>
                <c:pt idx="18">
                  <c:v>5734277</c:v>
                </c:pt>
                <c:pt idx="19">
                  <c:v>8690426</c:v>
                </c:pt>
                <c:pt idx="20">
                  <c:v>10993660</c:v>
                </c:pt>
                <c:pt idx="21">
                  <c:v>9885833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(Old)'!$W$121:$W$143</c:f>
              <c:numCache>
                <c:formatCode>General</c:formatCode>
                <c:ptCount val="23"/>
                <c:pt idx="0">
                  <c:v>4973436</c:v>
                </c:pt>
                <c:pt idx="1">
                  <c:v>23076613</c:v>
                </c:pt>
                <c:pt idx="2">
                  <c:v>11895312</c:v>
                </c:pt>
                <c:pt idx="3">
                  <c:v>16462050</c:v>
                </c:pt>
                <c:pt idx="4">
                  <c:v>15545750</c:v>
                </c:pt>
                <c:pt idx="5">
                  <c:v>0</c:v>
                </c:pt>
                <c:pt idx="6">
                  <c:v>2198643</c:v>
                </c:pt>
                <c:pt idx="7">
                  <c:v>12665329</c:v>
                </c:pt>
                <c:pt idx="8">
                  <c:v>6745066</c:v>
                </c:pt>
                <c:pt idx="9">
                  <c:v>14834431</c:v>
                </c:pt>
                <c:pt idx="10">
                  <c:v>13627653</c:v>
                </c:pt>
                <c:pt idx="11">
                  <c:v>3837437</c:v>
                </c:pt>
                <c:pt idx="12">
                  <c:v>8565733</c:v>
                </c:pt>
                <c:pt idx="13">
                  <c:v>17992499</c:v>
                </c:pt>
                <c:pt idx="14">
                  <c:v>16853863</c:v>
                </c:pt>
                <c:pt idx="15">
                  <c:v>25682247</c:v>
                </c:pt>
                <c:pt idx="16">
                  <c:v>13301632</c:v>
                </c:pt>
                <c:pt idx="17">
                  <c:v>9028477</c:v>
                </c:pt>
                <c:pt idx="18">
                  <c:v>5088092</c:v>
                </c:pt>
                <c:pt idx="19">
                  <c:v>8578095</c:v>
                </c:pt>
                <c:pt idx="20">
                  <c:v>12588387</c:v>
                </c:pt>
                <c:pt idx="21">
                  <c:v>10520395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(Old)'!$X$121:$X$143</c:f>
              <c:numCache>
                <c:formatCode>General</c:formatCode>
                <c:ptCount val="23"/>
                <c:pt idx="0">
                  <c:v>4880171</c:v>
                </c:pt>
                <c:pt idx="1">
                  <c:v>24393231</c:v>
                </c:pt>
                <c:pt idx="2">
                  <c:v>12070281</c:v>
                </c:pt>
                <c:pt idx="3">
                  <c:v>16642257</c:v>
                </c:pt>
                <c:pt idx="4">
                  <c:v>15427164</c:v>
                </c:pt>
                <c:pt idx="5">
                  <c:v>0</c:v>
                </c:pt>
                <c:pt idx="6">
                  <c:v>1799002</c:v>
                </c:pt>
                <c:pt idx="7">
                  <c:v>13108299</c:v>
                </c:pt>
                <c:pt idx="8">
                  <c:v>7443313</c:v>
                </c:pt>
                <c:pt idx="9">
                  <c:v>14094290</c:v>
                </c:pt>
                <c:pt idx="10">
                  <c:v>14514698</c:v>
                </c:pt>
                <c:pt idx="11">
                  <c:v>3045285</c:v>
                </c:pt>
                <c:pt idx="12">
                  <c:v>8815198</c:v>
                </c:pt>
                <c:pt idx="13">
                  <c:v>17762873</c:v>
                </c:pt>
                <c:pt idx="14">
                  <c:v>16384414</c:v>
                </c:pt>
                <c:pt idx="15">
                  <c:v>26336508</c:v>
                </c:pt>
                <c:pt idx="16">
                  <c:v>14536010</c:v>
                </c:pt>
                <c:pt idx="17">
                  <c:v>9918734</c:v>
                </c:pt>
                <c:pt idx="18">
                  <c:v>5962477</c:v>
                </c:pt>
                <c:pt idx="19">
                  <c:v>9658907</c:v>
                </c:pt>
                <c:pt idx="20">
                  <c:v>13513273</c:v>
                </c:pt>
                <c:pt idx="21">
                  <c:v>10486735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(Old)'!$Y$121:$Y$143</c:f>
              <c:numCache>
                <c:formatCode>General</c:formatCode>
                <c:ptCount val="23"/>
                <c:pt idx="0">
                  <c:v>4780198</c:v>
                </c:pt>
                <c:pt idx="1">
                  <c:v>24784241</c:v>
                </c:pt>
                <c:pt idx="2">
                  <c:v>12211370</c:v>
                </c:pt>
                <c:pt idx="3">
                  <c:v>16988774</c:v>
                </c:pt>
                <c:pt idx="4">
                  <c:v>15433884</c:v>
                </c:pt>
                <c:pt idx="5">
                  <c:v>0</c:v>
                </c:pt>
                <c:pt idx="6">
                  <c:v>1608551</c:v>
                </c:pt>
                <c:pt idx="7">
                  <c:v>12166026</c:v>
                </c:pt>
                <c:pt idx="8">
                  <c:v>6775043</c:v>
                </c:pt>
                <c:pt idx="9">
                  <c:v>13655649</c:v>
                </c:pt>
                <c:pt idx="10">
                  <c:v>15365944</c:v>
                </c:pt>
                <c:pt idx="11">
                  <c:v>2358672</c:v>
                </c:pt>
                <c:pt idx="12">
                  <c:v>8827586</c:v>
                </c:pt>
                <c:pt idx="13">
                  <c:v>17654093</c:v>
                </c:pt>
                <c:pt idx="14">
                  <c:v>17321874</c:v>
                </c:pt>
                <c:pt idx="15">
                  <c:v>25524536</c:v>
                </c:pt>
                <c:pt idx="16">
                  <c:v>15001184</c:v>
                </c:pt>
                <c:pt idx="17">
                  <c:v>10222824</c:v>
                </c:pt>
                <c:pt idx="18">
                  <c:v>6732204</c:v>
                </c:pt>
                <c:pt idx="19">
                  <c:v>9827825</c:v>
                </c:pt>
                <c:pt idx="20">
                  <c:v>15259467</c:v>
                </c:pt>
                <c:pt idx="21">
                  <c:v>11571129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(Old)'!$Z$121:$Z$143</c:f>
              <c:numCache>
                <c:formatCode>General</c:formatCode>
                <c:ptCount val="23"/>
                <c:pt idx="0">
                  <c:v>5364977</c:v>
                </c:pt>
                <c:pt idx="1">
                  <c:v>25076613</c:v>
                </c:pt>
                <c:pt idx="2">
                  <c:v>11697717</c:v>
                </c:pt>
                <c:pt idx="3">
                  <c:v>17284008</c:v>
                </c:pt>
                <c:pt idx="4">
                  <c:v>16209793</c:v>
                </c:pt>
                <c:pt idx="5">
                  <c:v>0</c:v>
                </c:pt>
                <c:pt idx="6">
                  <c:v>1504610</c:v>
                </c:pt>
                <c:pt idx="7">
                  <c:v>13053771</c:v>
                </c:pt>
                <c:pt idx="8">
                  <c:v>9197690</c:v>
                </c:pt>
                <c:pt idx="9">
                  <c:v>13676011</c:v>
                </c:pt>
                <c:pt idx="10">
                  <c:v>15040164</c:v>
                </c:pt>
                <c:pt idx="11">
                  <c:v>1770170</c:v>
                </c:pt>
                <c:pt idx="12">
                  <c:v>8706249</c:v>
                </c:pt>
                <c:pt idx="13">
                  <c:v>16749473</c:v>
                </c:pt>
                <c:pt idx="14">
                  <c:v>18059856</c:v>
                </c:pt>
                <c:pt idx="15">
                  <c:v>24750557</c:v>
                </c:pt>
                <c:pt idx="16">
                  <c:v>14721570</c:v>
                </c:pt>
                <c:pt idx="17">
                  <c:v>9836116</c:v>
                </c:pt>
                <c:pt idx="18">
                  <c:v>6381233</c:v>
                </c:pt>
                <c:pt idx="19">
                  <c:v>10065102</c:v>
                </c:pt>
                <c:pt idx="20">
                  <c:v>17343275</c:v>
                </c:pt>
                <c:pt idx="21">
                  <c:v>12582645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(Old)'!$AA$121:$AA$143</c:f>
              <c:numCache>
                <c:formatCode>General</c:formatCode>
                <c:ptCount val="23"/>
                <c:pt idx="0">
                  <c:v>5683110</c:v>
                </c:pt>
                <c:pt idx="1">
                  <c:v>25516543</c:v>
                </c:pt>
                <c:pt idx="2">
                  <c:v>11726527</c:v>
                </c:pt>
                <c:pt idx="3">
                  <c:v>17938294</c:v>
                </c:pt>
                <c:pt idx="4">
                  <c:v>16238787</c:v>
                </c:pt>
                <c:pt idx="5">
                  <c:v>0</c:v>
                </c:pt>
                <c:pt idx="6">
                  <c:v>1462308</c:v>
                </c:pt>
                <c:pt idx="7">
                  <c:v>14155050</c:v>
                </c:pt>
                <c:pt idx="8">
                  <c:v>10786187</c:v>
                </c:pt>
                <c:pt idx="9">
                  <c:v>13533229</c:v>
                </c:pt>
                <c:pt idx="10">
                  <c:v>14933239</c:v>
                </c:pt>
                <c:pt idx="11">
                  <c:v>1341150</c:v>
                </c:pt>
                <c:pt idx="12">
                  <c:v>8455778</c:v>
                </c:pt>
                <c:pt idx="13">
                  <c:v>16898263</c:v>
                </c:pt>
                <c:pt idx="14">
                  <c:v>18501739</c:v>
                </c:pt>
                <c:pt idx="15">
                  <c:v>25374738</c:v>
                </c:pt>
                <c:pt idx="16">
                  <c:v>15452157</c:v>
                </c:pt>
                <c:pt idx="17">
                  <c:v>9888232</c:v>
                </c:pt>
                <c:pt idx="18">
                  <c:v>5769410</c:v>
                </c:pt>
                <c:pt idx="19">
                  <c:v>10856861</c:v>
                </c:pt>
                <c:pt idx="20">
                  <c:v>19191677</c:v>
                </c:pt>
                <c:pt idx="21">
                  <c:v>13855071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(Old)'!$AB$121:$AB$143</c:f>
              <c:numCache>
                <c:formatCode>General</c:formatCode>
                <c:ptCount val="23"/>
                <c:pt idx="0">
                  <c:v>5709329</c:v>
                </c:pt>
                <c:pt idx="1">
                  <c:v>25825015</c:v>
                </c:pt>
                <c:pt idx="2">
                  <c:v>11525546</c:v>
                </c:pt>
                <c:pt idx="3">
                  <c:v>19329149</c:v>
                </c:pt>
                <c:pt idx="4">
                  <c:v>15835336</c:v>
                </c:pt>
                <c:pt idx="5">
                  <c:v>0</c:v>
                </c:pt>
                <c:pt idx="6">
                  <c:v>1433865</c:v>
                </c:pt>
                <c:pt idx="7">
                  <c:v>14367361</c:v>
                </c:pt>
                <c:pt idx="8">
                  <c:v>11723030</c:v>
                </c:pt>
                <c:pt idx="9">
                  <c:v>12619783</c:v>
                </c:pt>
                <c:pt idx="10">
                  <c:v>13538681</c:v>
                </c:pt>
                <c:pt idx="11">
                  <c:v>1011593</c:v>
                </c:pt>
                <c:pt idx="12">
                  <c:v>8261972</c:v>
                </c:pt>
                <c:pt idx="13">
                  <c:v>16832726</c:v>
                </c:pt>
                <c:pt idx="14">
                  <c:v>19038270</c:v>
                </c:pt>
                <c:pt idx="15">
                  <c:v>27929668</c:v>
                </c:pt>
                <c:pt idx="16">
                  <c:v>16494441</c:v>
                </c:pt>
                <c:pt idx="17">
                  <c:v>10474502</c:v>
                </c:pt>
                <c:pt idx="18">
                  <c:v>5760130</c:v>
                </c:pt>
                <c:pt idx="19">
                  <c:v>10893915</c:v>
                </c:pt>
                <c:pt idx="20">
                  <c:v>19451950</c:v>
                </c:pt>
                <c:pt idx="21">
                  <c:v>14805547</c:v>
                </c:pt>
                <c:pt idx="22">
                  <c:v>820000</c:v>
                </c:pt>
              </c:numCache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(Old)'!$AC$121:$AC$143</c:f>
              <c:numCache>
                <c:formatCode>General</c:formatCode>
                <c:ptCount val="23"/>
                <c:pt idx="0">
                  <c:v>5938291</c:v>
                </c:pt>
                <c:pt idx="1">
                  <c:v>26380659</c:v>
                </c:pt>
                <c:pt idx="2">
                  <c:v>12513476</c:v>
                </c:pt>
                <c:pt idx="3">
                  <c:v>19986723</c:v>
                </c:pt>
                <c:pt idx="4">
                  <c:v>16071146</c:v>
                </c:pt>
                <c:pt idx="5">
                  <c:v>0</c:v>
                </c:pt>
                <c:pt idx="6">
                  <c:v>1417131</c:v>
                </c:pt>
                <c:pt idx="7">
                  <c:v>15342012</c:v>
                </c:pt>
                <c:pt idx="8">
                  <c:v>11599695</c:v>
                </c:pt>
                <c:pt idx="9">
                  <c:v>12387842</c:v>
                </c:pt>
                <c:pt idx="10">
                  <c:v>12948482</c:v>
                </c:pt>
                <c:pt idx="11">
                  <c:v>688212</c:v>
                </c:pt>
                <c:pt idx="12">
                  <c:v>7844166</c:v>
                </c:pt>
                <c:pt idx="13">
                  <c:v>17196515</c:v>
                </c:pt>
                <c:pt idx="14">
                  <c:v>18917546</c:v>
                </c:pt>
                <c:pt idx="15">
                  <c:v>30276302</c:v>
                </c:pt>
                <c:pt idx="16">
                  <c:v>17336530</c:v>
                </c:pt>
                <c:pt idx="17">
                  <c:v>11158237</c:v>
                </c:pt>
                <c:pt idx="18">
                  <c:v>5832269</c:v>
                </c:pt>
                <c:pt idx="19">
                  <c:v>10320828</c:v>
                </c:pt>
                <c:pt idx="20">
                  <c:v>19971529</c:v>
                </c:pt>
                <c:pt idx="21">
                  <c:v>15643330</c:v>
                </c:pt>
                <c:pt idx="22">
                  <c:v>4015616</c:v>
                </c:pt>
              </c:numCache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(Old)'!$AD$121:$AD$143</c:f>
              <c:numCache>
                <c:formatCode>General</c:formatCode>
                <c:ptCount val="23"/>
                <c:pt idx="0">
                  <c:v>6200738</c:v>
                </c:pt>
                <c:pt idx="1">
                  <c:v>28025475</c:v>
                </c:pt>
                <c:pt idx="2">
                  <c:v>13264620</c:v>
                </c:pt>
                <c:pt idx="3">
                  <c:v>23775586</c:v>
                </c:pt>
                <c:pt idx="4">
                  <c:v>18460206</c:v>
                </c:pt>
                <c:pt idx="5">
                  <c:v>0</c:v>
                </c:pt>
                <c:pt idx="6">
                  <c:v>510620</c:v>
                </c:pt>
                <c:pt idx="7">
                  <c:v>14340109</c:v>
                </c:pt>
                <c:pt idx="8">
                  <c:v>11736016</c:v>
                </c:pt>
                <c:pt idx="9">
                  <c:v>13045343</c:v>
                </c:pt>
                <c:pt idx="10">
                  <c:v>12034650</c:v>
                </c:pt>
                <c:pt idx="11">
                  <c:v>465870</c:v>
                </c:pt>
                <c:pt idx="12">
                  <c:v>8549003</c:v>
                </c:pt>
                <c:pt idx="13">
                  <c:v>19179307</c:v>
                </c:pt>
                <c:pt idx="14">
                  <c:v>19064423</c:v>
                </c:pt>
                <c:pt idx="15">
                  <c:v>32403254</c:v>
                </c:pt>
                <c:pt idx="16">
                  <c:v>19898456</c:v>
                </c:pt>
                <c:pt idx="17">
                  <c:v>11403072</c:v>
                </c:pt>
                <c:pt idx="18">
                  <c:v>6133283</c:v>
                </c:pt>
                <c:pt idx="19">
                  <c:v>11442949</c:v>
                </c:pt>
                <c:pt idx="20">
                  <c:v>20575365</c:v>
                </c:pt>
                <c:pt idx="21">
                  <c:v>17288021</c:v>
                </c:pt>
                <c:pt idx="22">
                  <c:v>7971616</c:v>
                </c:pt>
              </c:numCache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(Old)'!$AE$121:$AE$143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10386089</c:v>
                </c:pt>
                <c:pt idx="11">
                  <c:v>350996</c:v>
                </c:pt>
                <c:pt idx="12">
                  <c:v>8693256</c:v>
                </c:pt>
                <c:pt idx="13">
                  <c:v>19452403</c:v>
                </c:pt>
                <c:pt idx="14">
                  <c:v>18628285</c:v>
                </c:pt>
                <c:pt idx="15">
                  <c:v>32343340</c:v>
                </c:pt>
                <c:pt idx="16">
                  <c:v>19784525</c:v>
                </c:pt>
                <c:pt idx="17">
                  <c:v>10853776</c:v>
                </c:pt>
                <c:pt idx="18">
                  <c:v>6086585</c:v>
                </c:pt>
                <c:pt idx="19">
                  <c:v>12022031</c:v>
                </c:pt>
                <c:pt idx="20">
                  <c:v>18921216</c:v>
                </c:pt>
                <c:pt idx="21">
                  <c:v>15802197</c:v>
                </c:pt>
                <c:pt idx="22">
                  <c:v>10034026</c:v>
                </c:pt>
              </c:numCache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(Old)'!$AF$121:$AF$143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9324990</c:v>
                </c:pt>
                <c:pt idx="11">
                  <c:v>285612</c:v>
                </c:pt>
                <c:pt idx="12">
                  <c:v>9063528</c:v>
                </c:pt>
                <c:pt idx="13">
                  <c:v>20394911</c:v>
                </c:pt>
                <c:pt idx="14">
                  <c:v>19226732</c:v>
                </c:pt>
                <c:pt idx="15">
                  <c:v>32880395</c:v>
                </c:pt>
                <c:pt idx="16">
                  <c:v>18966596</c:v>
                </c:pt>
                <c:pt idx="17">
                  <c:v>10915076</c:v>
                </c:pt>
                <c:pt idx="18">
                  <c:v>5789041</c:v>
                </c:pt>
                <c:pt idx="19">
                  <c:v>12477272</c:v>
                </c:pt>
                <c:pt idx="20">
                  <c:v>19497479</c:v>
                </c:pt>
                <c:pt idx="21">
                  <c:v>17014695</c:v>
                </c:pt>
                <c:pt idx="22">
                  <c:v>12922156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27168"/>
        <c:axId val="187928960"/>
      </c:barChart>
      <c:catAx>
        <c:axId val="1879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928960"/>
        <c:crosses val="autoZero"/>
        <c:auto val="1"/>
        <c:lblAlgn val="ctr"/>
        <c:lblOffset val="100"/>
        <c:noMultiLvlLbl val="0"/>
      </c:catAx>
      <c:valAx>
        <c:axId val="187928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92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874423125047287"/>
          <c:y val="0.18121693121693122"/>
          <c:w val="0.96821947145742038"/>
          <c:h val="0.72751343582052241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97972212932842"/>
          <c:y val="2.2826115485564305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05671852695726"/>
          <c:y val="0.20602488822108111"/>
          <c:w val="0.61754099838684429"/>
          <c:h val="0.4598647329797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invertIfNegative val="0"/>
          <c:cat>
            <c:strRef>
              <c:f>Charts!$N$3:$N$16</c:f>
              <c:strCache>
                <c:ptCount val="14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</c:strCache>
            </c:strRef>
          </c:cat>
          <c:val>
            <c:numRef>
              <c:f>Charts!$O$3:$O$16</c:f>
              <c:numCache>
                <c:formatCode>General</c:formatCode>
                <c:ptCount val="14"/>
                <c:pt idx="0">
                  <c:v>21707</c:v>
                </c:pt>
                <c:pt idx="1">
                  <c:v>23855</c:v>
                </c:pt>
                <c:pt idx="2">
                  <c:v>26187</c:v>
                </c:pt>
                <c:pt idx="3">
                  <c:v>25878</c:v>
                </c:pt>
                <c:pt idx="4">
                  <c:v>26910</c:v>
                </c:pt>
                <c:pt idx="5" formatCode="#,##0">
                  <c:v>27206</c:v>
                </c:pt>
                <c:pt idx="6" formatCode="#,##0">
                  <c:v>27781</c:v>
                </c:pt>
                <c:pt idx="7" formatCode="#,##0">
                  <c:v>27829</c:v>
                </c:pt>
                <c:pt idx="8" formatCode="#,##0">
                  <c:v>28749</c:v>
                </c:pt>
                <c:pt idx="9" formatCode="#,##0">
                  <c:v>28803</c:v>
                </c:pt>
                <c:pt idx="10" formatCode="#,##0">
                  <c:v>27965</c:v>
                </c:pt>
                <c:pt idx="11" formatCode="#,##0">
                  <c:v>25790</c:v>
                </c:pt>
                <c:pt idx="12" formatCode="#,##0">
                  <c:v>26091</c:v>
                </c:pt>
                <c:pt idx="13" formatCode="#,##0">
                  <c:v>26267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776000"/>
        <c:axId val="187938304"/>
        <c:axId val="0"/>
      </c:bar3DChart>
      <c:catAx>
        <c:axId val="187776000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938304"/>
        <c:crosses val="autoZero"/>
        <c:auto val="1"/>
        <c:lblAlgn val="ctr"/>
        <c:lblOffset val="100"/>
        <c:noMultiLvlLbl val="0"/>
      </c:catAx>
      <c:valAx>
        <c:axId val="18793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77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22992734016363"/>
          <c:y val="0.20416797900262468"/>
          <c:w val="0.17374578177727784"/>
          <c:h val="0.529170603674540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86855778887159"/>
          <c:y val="1.5538057742782151E-2"/>
        </c:manualLayout>
      </c:layout>
      <c:overlay val="0"/>
      <c:txPr>
        <a:bodyPr/>
        <a:lstStyle/>
        <a:p>
          <a:pPr algn="ctr" rtl="0"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9426549134259"/>
          <c:y val="0.17241695729599413"/>
          <c:w val="0.5982763750657234"/>
          <c:h val="0.494196079822790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invertIfNegative val="0"/>
          <c:cat>
            <c:strRef>
              <c:f>Charts!$N$3:$N$16</c:f>
              <c:strCache>
                <c:ptCount val="14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</c:strCache>
            </c:strRef>
          </c:cat>
          <c:val>
            <c:numRef>
              <c:f>Charts!$P$3:$P$16</c:f>
              <c:numCache>
                <c:formatCode>#,##0</c:formatCode>
                <c:ptCount val="14"/>
                <c:pt idx="0">
                  <c:v>208439304</c:v>
                </c:pt>
                <c:pt idx="1">
                  <c:v>246592088</c:v>
                </c:pt>
                <c:pt idx="2">
                  <c:v>315767982</c:v>
                </c:pt>
                <c:pt idx="3">
                  <c:v>315778349</c:v>
                </c:pt>
                <c:pt idx="4">
                  <c:v>330385211</c:v>
                </c:pt>
                <c:pt idx="5">
                  <c:v>340970782</c:v>
                </c:pt>
                <c:pt idx="6">
                  <c:v>350123960</c:v>
                </c:pt>
                <c:pt idx="7">
                  <c:v>345245884</c:v>
                </c:pt>
                <c:pt idx="8">
                  <c:v>361637961</c:v>
                </c:pt>
                <c:pt idx="9">
                  <c:v>368468084</c:v>
                </c:pt>
                <c:pt idx="10">
                  <c:v>343596071</c:v>
                </c:pt>
                <c:pt idx="11">
                  <c:v>343168997</c:v>
                </c:pt>
                <c:pt idx="12">
                  <c:v>352574623</c:v>
                </c:pt>
                <c:pt idx="13">
                  <c:v>361804842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562048"/>
        <c:axId val="186563584"/>
        <c:axId val="0"/>
      </c:bar3DChart>
      <c:catAx>
        <c:axId val="186562048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563584"/>
        <c:crosses val="autoZero"/>
        <c:auto val="1"/>
        <c:lblAlgn val="ctr"/>
        <c:lblOffset val="100"/>
        <c:noMultiLvlLbl val="0"/>
      </c:catAx>
      <c:valAx>
        <c:axId val="186563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56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00641855997203"/>
          <c:y val="0.24358974358974358"/>
          <c:w val="0.15896487985212571"/>
          <c:h val="0.594017767009892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2</xdr:row>
      <xdr:rowOff>190500</xdr:rowOff>
    </xdr:from>
    <xdr:to>
      <xdr:col>16</xdr:col>
      <xdr:colOff>177800</xdr:colOff>
      <xdr:row>23</xdr:row>
      <xdr:rowOff>57150</xdr:rowOff>
    </xdr:to>
    <xdr:graphicFrame macro="">
      <xdr:nvGraphicFramePr>
        <xdr:cNvPr id="26468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120650</xdr:rowOff>
    </xdr:from>
    <xdr:to>
      <xdr:col>16</xdr:col>
      <xdr:colOff>190500</xdr:colOff>
      <xdr:row>47</xdr:row>
      <xdr:rowOff>38100</xdr:rowOff>
    </xdr:to>
    <xdr:graphicFrame macro="">
      <xdr:nvGraphicFramePr>
        <xdr:cNvPr id="26468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</xdr:colOff>
      <xdr:row>48</xdr:row>
      <xdr:rowOff>76200</xdr:rowOff>
    </xdr:from>
    <xdr:to>
      <xdr:col>8</xdr:col>
      <xdr:colOff>260350</xdr:colOff>
      <xdr:row>65</xdr:row>
      <xdr:rowOff>12700</xdr:rowOff>
    </xdr:to>
    <xdr:graphicFrame macro="">
      <xdr:nvGraphicFramePr>
        <xdr:cNvPr id="264684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48</xdr:row>
      <xdr:rowOff>76200</xdr:rowOff>
    </xdr:from>
    <xdr:to>
      <xdr:col>17</xdr:col>
      <xdr:colOff>603250</xdr:colOff>
      <xdr:row>65</xdr:row>
      <xdr:rowOff>0</xdr:rowOff>
    </xdr:to>
    <xdr:graphicFrame macro="">
      <xdr:nvGraphicFramePr>
        <xdr:cNvPr id="264684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67</xdr:row>
      <xdr:rowOff>12700</xdr:rowOff>
    </xdr:from>
    <xdr:to>
      <xdr:col>17</xdr:col>
      <xdr:colOff>660400</xdr:colOff>
      <xdr:row>89</xdr:row>
      <xdr:rowOff>0</xdr:rowOff>
    </xdr:to>
    <xdr:graphicFrame macro="">
      <xdr:nvGraphicFramePr>
        <xdr:cNvPr id="26468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93</xdr:row>
      <xdr:rowOff>82550</xdr:rowOff>
    </xdr:from>
    <xdr:to>
      <xdr:col>15</xdr:col>
      <xdr:colOff>349250</xdr:colOff>
      <xdr:row>113</xdr:row>
      <xdr:rowOff>158750</xdr:rowOff>
    </xdr:to>
    <xdr:graphicFrame macro="">
      <xdr:nvGraphicFramePr>
        <xdr:cNvPr id="26468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127000</xdr:colOff>
      <xdr:row>119</xdr:row>
      <xdr:rowOff>44450</xdr:rowOff>
    </xdr:from>
    <xdr:to>
      <xdr:col>16</xdr:col>
      <xdr:colOff>317500</xdr:colOff>
      <xdr:row>143</xdr:row>
      <xdr:rowOff>139700</xdr:rowOff>
    </xdr:to>
    <xdr:graphicFrame macro="">
      <xdr:nvGraphicFramePr>
        <xdr:cNvPr id="26468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241300</xdr:colOff>
      <xdr:row>8</xdr:row>
      <xdr:rowOff>0</xdr:rowOff>
    </xdr:to>
    <xdr:graphicFrame macro="">
      <xdr:nvGraphicFramePr>
        <xdr:cNvPr id="24814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374650</xdr:colOff>
      <xdr:row>0</xdr:row>
      <xdr:rowOff>25400</xdr:rowOff>
    </xdr:from>
    <xdr:to>
      <xdr:col>11</xdr:col>
      <xdr:colOff>152400</xdr:colOff>
      <xdr:row>7</xdr:row>
      <xdr:rowOff>184150</xdr:rowOff>
    </xdr:to>
    <xdr:graphicFrame macro="">
      <xdr:nvGraphicFramePr>
        <xdr:cNvPr id="24814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18</xdr:row>
      <xdr:rowOff>146050</xdr:rowOff>
    </xdr:from>
    <xdr:to>
      <xdr:col>5</xdr:col>
      <xdr:colOff>114300</xdr:colOff>
      <xdr:row>28</xdr:row>
      <xdr:rowOff>6350</xdr:rowOff>
    </xdr:to>
    <xdr:graphicFrame macro="">
      <xdr:nvGraphicFramePr>
        <xdr:cNvPr id="248144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28</xdr:row>
      <xdr:rowOff>158750</xdr:rowOff>
    </xdr:from>
    <xdr:to>
      <xdr:col>5</xdr:col>
      <xdr:colOff>127000</xdr:colOff>
      <xdr:row>39</xdr:row>
      <xdr:rowOff>12700</xdr:rowOff>
    </xdr:to>
    <xdr:graphicFrame macro="">
      <xdr:nvGraphicFramePr>
        <xdr:cNvPr id="248144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12700</xdr:rowOff>
    </xdr:from>
    <xdr:to>
      <xdr:col>12</xdr:col>
      <xdr:colOff>374650</xdr:colOff>
      <xdr:row>63</xdr:row>
      <xdr:rowOff>6350</xdr:rowOff>
    </xdr:to>
    <xdr:graphicFrame macro="">
      <xdr:nvGraphicFramePr>
        <xdr:cNvPr id="2481443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67</xdr:row>
      <xdr:rowOff>19050</xdr:rowOff>
    </xdr:from>
    <xdr:to>
      <xdr:col>14</xdr:col>
      <xdr:colOff>755650</xdr:colOff>
      <xdr:row>90</xdr:row>
      <xdr:rowOff>190500</xdr:rowOff>
    </xdr:to>
    <xdr:graphicFrame macro="">
      <xdr:nvGraphicFramePr>
        <xdr:cNvPr id="248144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92</xdr:row>
      <xdr:rowOff>19050</xdr:rowOff>
    </xdr:from>
    <xdr:to>
      <xdr:col>14</xdr:col>
      <xdr:colOff>755650</xdr:colOff>
      <xdr:row>118</xdr:row>
      <xdr:rowOff>0</xdr:rowOff>
    </xdr:to>
    <xdr:graphicFrame macro="">
      <xdr:nvGraphicFramePr>
        <xdr:cNvPr id="2481443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view="pageBreakPreview" zoomScale="87" zoomScaleSheetLayoutView="87" zoomScalePageLayoutView="8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ColWidth="9.140625" defaultRowHeight="13.5" x14ac:dyDescent="0.25"/>
  <cols>
    <col min="1" max="1" width="8.42578125" style="8" bestFit="1" customWidth="1"/>
    <col min="2" max="2" width="53.85546875" style="3" customWidth="1"/>
    <col min="3" max="3" width="18.5703125" style="3" bestFit="1" customWidth="1"/>
    <col min="4" max="4" width="18.42578125" style="3" bestFit="1" customWidth="1"/>
    <col min="5" max="5" width="21.42578125" style="3" customWidth="1"/>
    <col min="6" max="16384" width="9.140625" style="3"/>
  </cols>
  <sheetData>
    <row r="1" spans="1:5" ht="19.5" thickBot="1" x14ac:dyDescent="0.3">
      <c r="A1" s="408" t="s">
        <v>147</v>
      </c>
      <c r="B1" s="409"/>
      <c r="C1" s="409"/>
      <c r="D1" s="409"/>
      <c r="E1" s="410"/>
    </row>
    <row r="2" spans="1:5" ht="19.5" thickBot="1" x14ac:dyDescent="0.3">
      <c r="A2" s="10"/>
      <c r="B2" s="11" t="s">
        <v>82</v>
      </c>
      <c r="C2" s="21">
        <v>43524</v>
      </c>
      <c r="D2" s="10"/>
      <c r="E2" s="396" t="s">
        <v>170</v>
      </c>
    </row>
    <row r="3" spans="1:5" s="4" customFormat="1" ht="17.25" thickBot="1" x14ac:dyDescent="0.35">
      <c r="A3" s="22" t="s">
        <v>84</v>
      </c>
      <c r="B3" s="38" t="s">
        <v>141</v>
      </c>
      <c r="C3" s="360" t="s">
        <v>163</v>
      </c>
      <c r="D3" s="58" t="s">
        <v>79</v>
      </c>
      <c r="E3" s="59" t="s">
        <v>80</v>
      </c>
    </row>
    <row r="4" spans="1:5" s="4" customFormat="1" ht="17.25" thickBot="1" x14ac:dyDescent="0.35">
      <c r="A4" s="16"/>
      <c r="B4" s="14" t="s">
        <v>73</v>
      </c>
      <c r="C4" s="60" t="s">
        <v>137</v>
      </c>
      <c r="D4" s="61" t="s">
        <v>138</v>
      </c>
      <c r="E4" s="61" t="s">
        <v>138</v>
      </c>
    </row>
    <row r="5" spans="1:5" s="4" customFormat="1" ht="17.25" thickBot="1" x14ac:dyDescent="0.3">
      <c r="A5" s="15">
        <v>1</v>
      </c>
      <c r="B5" s="39" t="s">
        <v>85</v>
      </c>
      <c r="C5" s="62"/>
      <c r="D5" s="46"/>
      <c r="E5" s="46"/>
    </row>
    <row r="6" spans="1:5" s="4" customFormat="1" ht="16.5" x14ac:dyDescent="0.25">
      <c r="A6" s="24">
        <v>1.1000000000000001</v>
      </c>
      <c r="B6" s="319" t="s">
        <v>2</v>
      </c>
      <c r="C6" s="398">
        <f>D6+E6</f>
        <v>26267</v>
      </c>
      <c r="D6" s="398">
        <f>'Own portfolio'!C6</f>
        <v>17813</v>
      </c>
      <c r="E6" s="398">
        <f>'Managed portfolio'!C6</f>
        <v>8454</v>
      </c>
    </row>
    <row r="7" spans="1:5" s="4" customFormat="1" ht="15.75" x14ac:dyDescent="0.25">
      <c r="A7" s="25">
        <v>1.2</v>
      </c>
      <c r="B7" s="13" t="s">
        <v>4</v>
      </c>
      <c r="C7" s="399">
        <f>D7+E7</f>
        <v>10784</v>
      </c>
      <c r="D7" s="399">
        <f>'Own portfolio'!C7</f>
        <v>7573</v>
      </c>
      <c r="E7" s="399">
        <f>'Managed portfolio'!C7</f>
        <v>3211</v>
      </c>
    </row>
    <row r="8" spans="1:5" s="4" customFormat="1" ht="15.75" x14ac:dyDescent="0.25">
      <c r="A8" s="25">
        <v>1.3</v>
      </c>
      <c r="B8" s="13" t="s">
        <v>5</v>
      </c>
      <c r="C8" s="399">
        <f>D8+E8</f>
        <v>5012</v>
      </c>
      <c r="D8" s="399">
        <f>'Own portfolio'!C8</f>
        <v>3255</v>
      </c>
      <c r="E8" s="399">
        <f>'Managed portfolio'!C8</f>
        <v>1757</v>
      </c>
    </row>
    <row r="9" spans="1:5" s="4" customFormat="1" ht="15.75" x14ac:dyDescent="0.25">
      <c r="A9" s="25">
        <v>1.4</v>
      </c>
      <c r="B9" s="13" t="s">
        <v>6</v>
      </c>
      <c r="C9" s="399">
        <f>D9+E9</f>
        <v>4024</v>
      </c>
      <c r="D9" s="399">
        <f>'Own portfolio'!C9</f>
        <v>2641</v>
      </c>
      <c r="E9" s="399">
        <f>'Managed portfolio'!C9</f>
        <v>1383</v>
      </c>
    </row>
    <row r="10" spans="1:5" s="4" customFormat="1" ht="16.5" thickBot="1" x14ac:dyDescent="0.3">
      <c r="A10" s="25">
        <v>1.5</v>
      </c>
      <c r="B10" s="13" t="s">
        <v>7</v>
      </c>
      <c r="C10" s="399">
        <f>D10+E10</f>
        <v>6447</v>
      </c>
      <c r="D10" s="399">
        <f>'Own portfolio'!C10</f>
        <v>4344</v>
      </c>
      <c r="E10" s="399">
        <f>'Managed portfolio'!C10</f>
        <v>2103</v>
      </c>
    </row>
    <row r="11" spans="1:5" s="4" customFormat="1" ht="16.5" hidden="1" thickBot="1" x14ac:dyDescent="0.3">
      <c r="A11" s="26">
        <v>1.6</v>
      </c>
      <c r="B11" s="32" t="s">
        <v>8</v>
      </c>
      <c r="C11" s="13">
        <v>0</v>
      </c>
      <c r="D11" s="47">
        <v>0</v>
      </c>
      <c r="E11" s="47">
        <v>0</v>
      </c>
    </row>
    <row r="12" spans="1:5" s="4" customFormat="1" ht="17.25" thickBot="1" x14ac:dyDescent="0.3">
      <c r="A12" s="15">
        <v>2</v>
      </c>
      <c r="B12" s="39" t="s">
        <v>9</v>
      </c>
      <c r="C12" s="63"/>
      <c r="D12" s="46"/>
      <c r="E12" s="46"/>
    </row>
    <row r="13" spans="1:5" s="4" customFormat="1" ht="15.75" customHeight="1" x14ac:dyDescent="0.25">
      <c r="A13" s="24">
        <v>2.1</v>
      </c>
      <c r="B13" s="320" t="s">
        <v>10</v>
      </c>
      <c r="C13" s="398">
        <f>D13+E13</f>
        <v>28690</v>
      </c>
      <c r="D13" s="398">
        <f>'Own portfolio'!C12</f>
        <v>20236</v>
      </c>
      <c r="E13" s="398">
        <f>'Managed portfolio'!C12</f>
        <v>8454</v>
      </c>
    </row>
    <row r="14" spans="1:5" s="4" customFormat="1" ht="16.5" customHeight="1" x14ac:dyDescent="0.25">
      <c r="A14" s="25">
        <v>2.2000000000000002</v>
      </c>
      <c r="B14" s="321" t="s">
        <v>12</v>
      </c>
      <c r="C14" s="398">
        <f>D14+E14</f>
        <v>361804842</v>
      </c>
      <c r="D14" s="398">
        <f>'Own portfolio'!C13</f>
        <v>247823006</v>
      </c>
      <c r="E14" s="398">
        <f>'Managed portfolio'!C13</f>
        <v>113981836</v>
      </c>
    </row>
    <row r="15" spans="1:5" s="4" customFormat="1" ht="15.75" x14ac:dyDescent="0.25">
      <c r="A15" s="25">
        <v>2.2999999999999998</v>
      </c>
      <c r="B15" s="13" t="s">
        <v>13</v>
      </c>
      <c r="C15" s="399">
        <f>C14/C6</f>
        <v>13774.121216735828</v>
      </c>
      <c r="D15" s="399">
        <f>'Own portfolio'!C14</f>
        <v>13912.479986526694</v>
      </c>
      <c r="E15" s="399">
        <f>'Managed portfolio'!C14</f>
        <v>13482.592382304234</v>
      </c>
    </row>
    <row r="16" spans="1:5" s="4" customFormat="1" ht="15.75" x14ac:dyDescent="0.25">
      <c r="A16" s="25">
        <v>2.4</v>
      </c>
      <c r="B16" s="13" t="s">
        <v>25</v>
      </c>
      <c r="C16" s="399">
        <f>D16+E16</f>
        <v>51</v>
      </c>
      <c r="D16" s="399">
        <f>'Own portfolio'!C15</f>
        <v>31</v>
      </c>
      <c r="E16" s="399">
        <f>'Managed portfolio'!C15</f>
        <v>20</v>
      </c>
    </row>
    <row r="17" spans="1:5" s="4" customFormat="1" ht="15.75" x14ac:dyDescent="0.25">
      <c r="A17" s="25">
        <v>2.5</v>
      </c>
      <c r="B17" s="13" t="s">
        <v>26</v>
      </c>
      <c r="C17" s="399">
        <f>C6/C16</f>
        <v>515.03921568627447</v>
      </c>
      <c r="D17" s="399">
        <f>'Own portfolio'!C16</f>
        <v>574.61290322580646</v>
      </c>
      <c r="E17" s="399">
        <f>'Managed portfolio'!C16</f>
        <v>422.7</v>
      </c>
    </row>
    <row r="18" spans="1:5" s="4" customFormat="1" ht="16.5" thickBot="1" x14ac:dyDescent="0.3">
      <c r="A18" s="25">
        <v>2.6</v>
      </c>
      <c r="B18" s="32" t="s">
        <v>27</v>
      </c>
      <c r="C18" s="399">
        <f>C14/C16</f>
        <v>7094212.5882352944</v>
      </c>
      <c r="D18" s="399">
        <f>'Own portfolio'!C17</f>
        <v>7994290.5161290327</v>
      </c>
      <c r="E18" s="399">
        <f>'Managed portfolio'!C17</f>
        <v>5699091.7999999998</v>
      </c>
    </row>
    <row r="19" spans="1:5" s="4" customFormat="1" ht="17.25" thickBot="1" x14ac:dyDescent="0.3">
      <c r="A19" s="15">
        <v>3</v>
      </c>
      <c r="B19" s="39" t="s">
        <v>17</v>
      </c>
      <c r="C19" s="63"/>
      <c r="D19" s="46"/>
      <c r="E19" s="46"/>
    </row>
    <row r="20" spans="1:5" s="4" customFormat="1" ht="16.5" x14ac:dyDescent="0.25">
      <c r="A20" s="25">
        <v>3.1</v>
      </c>
      <c r="B20" s="98" t="s">
        <v>18</v>
      </c>
      <c r="C20" s="398">
        <f>D20+E20</f>
        <v>2516</v>
      </c>
      <c r="D20" s="398">
        <f>'Own portfolio'!C19</f>
        <v>2077</v>
      </c>
      <c r="E20" s="398">
        <f>'Managed portfolio'!C19</f>
        <v>439</v>
      </c>
    </row>
    <row r="21" spans="1:5" s="4" customFormat="1" ht="16.5" x14ac:dyDescent="0.25">
      <c r="A21" s="25">
        <v>3.2</v>
      </c>
      <c r="B21" s="54" t="s">
        <v>19</v>
      </c>
      <c r="C21" s="398">
        <f>D21+E21</f>
        <v>57328000</v>
      </c>
      <c r="D21" s="398">
        <f>'Own portfolio'!C20</f>
        <v>47328000</v>
      </c>
      <c r="E21" s="398">
        <f>'Managed portfolio'!C20</f>
        <v>10000000</v>
      </c>
    </row>
    <row r="22" spans="1:5" s="4" customFormat="1" ht="15.75" x14ac:dyDescent="0.25">
      <c r="A22" s="25">
        <v>3.3</v>
      </c>
      <c r="B22" s="54" t="s">
        <v>20</v>
      </c>
      <c r="C22" s="399">
        <f>D22+E22</f>
        <v>50316864</v>
      </c>
      <c r="D22" s="399">
        <f>'Own portfolio'!C21</f>
        <v>34953244</v>
      </c>
      <c r="E22" s="399">
        <f>'Managed portfolio'!C21</f>
        <v>15363620</v>
      </c>
    </row>
    <row r="23" spans="1:5" s="4" customFormat="1" ht="16.5" thickBot="1" x14ac:dyDescent="0.3">
      <c r="A23" s="25">
        <v>3.4</v>
      </c>
      <c r="B23" s="54" t="s">
        <v>21</v>
      </c>
      <c r="C23" s="399">
        <f>D23+E23</f>
        <v>47605358</v>
      </c>
      <c r="D23" s="399">
        <f>'Own portfolio'!C22</f>
        <v>32665495</v>
      </c>
      <c r="E23" s="399">
        <f>'Managed portfolio'!C22</f>
        <v>14939863</v>
      </c>
    </row>
    <row r="24" spans="1:5" s="4" customFormat="1" ht="17.25" thickBot="1" x14ac:dyDescent="0.3">
      <c r="A24" s="15">
        <v>4</v>
      </c>
      <c r="B24" s="39" t="s">
        <v>23</v>
      </c>
      <c r="C24" s="63"/>
      <c r="D24" s="34"/>
      <c r="E24" s="46"/>
    </row>
    <row r="25" spans="1:5" s="4" customFormat="1" ht="16.5" x14ac:dyDescent="0.25">
      <c r="A25" s="25">
        <v>4.0999999999999996</v>
      </c>
      <c r="B25" s="40" t="s">
        <v>28</v>
      </c>
      <c r="C25" s="65">
        <f>(C48-C43-C44)/C14</f>
        <v>7.3283734549909642E-3</v>
      </c>
      <c r="D25" s="65">
        <f>(D48-D43-D44)/D14</f>
        <v>9.0432685656310699E-3</v>
      </c>
      <c r="E25" s="65">
        <f>(E48-E43-E44)/E14</f>
        <v>3.5997928652421428E-3</v>
      </c>
    </row>
    <row r="26" spans="1:5" s="4" customFormat="1" ht="17.25" thickBot="1" x14ac:dyDescent="0.35">
      <c r="A26" s="25">
        <v>4.2</v>
      </c>
      <c r="B26" s="41" t="s">
        <v>22</v>
      </c>
      <c r="C26" s="65">
        <f>(C14-C48)/C14</f>
        <v>0.99055120163372501</v>
      </c>
      <c r="D26" s="79">
        <f>(D14-D48)/D14</f>
        <v>0.98850316987923226</v>
      </c>
      <c r="E26" s="65">
        <f>(E14-E48)/E14</f>
        <v>0.99500409872323869</v>
      </c>
    </row>
    <row r="27" spans="1:5" s="4" customFormat="1" ht="17.25" thickBot="1" x14ac:dyDescent="0.3">
      <c r="A27" s="15">
        <v>5</v>
      </c>
      <c r="B27" s="12" t="s">
        <v>38</v>
      </c>
      <c r="C27" s="67"/>
      <c r="D27" s="46"/>
      <c r="E27" s="46"/>
    </row>
    <row r="28" spans="1:5" s="4" customFormat="1" ht="17.25" thickBot="1" x14ac:dyDescent="0.3">
      <c r="A28" s="19" t="s">
        <v>40</v>
      </c>
      <c r="B28" s="48" t="s">
        <v>35</v>
      </c>
      <c r="C28" s="68"/>
      <c r="D28" s="66"/>
      <c r="E28" s="69"/>
    </row>
    <row r="29" spans="1:5" s="242" customFormat="1" ht="15.75" x14ac:dyDescent="0.25">
      <c r="A29" s="49" t="s">
        <v>47</v>
      </c>
      <c r="B29" s="102" t="s">
        <v>14</v>
      </c>
      <c r="C29" s="54">
        <f>D29+E29</f>
        <v>71</v>
      </c>
      <c r="D29" s="53">
        <f>'Own portfolio'!C29</f>
        <v>58</v>
      </c>
      <c r="E29" s="53">
        <f>'Managed portfolio'!C29</f>
        <v>13</v>
      </c>
    </row>
    <row r="30" spans="1:5" s="242" customFormat="1" ht="15.75" x14ac:dyDescent="0.25">
      <c r="A30" s="49" t="s">
        <v>48</v>
      </c>
      <c r="B30" s="50" t="s">
        <v>15</v>
      </c>
      <c r="C30" s="54">
        <f>D30+E30</f>
        <v>46</v>
      </c>
      <c r="D30" s="53">
        <f>'Own portfolio'!C30</f>
        <v>45</v>
      </c>
      <c r="E30" s="53">
        <f>'Managed portfolio'!C30</f>
        <v>1</v>
      </c>
    </row>
    <row r="31" spans="1:5" s="242" customFormat="1" ht="15.75" x14ac:dyDescent="0.25">
      <c r="A31" s="49" t="s">
        <v>49</v>
      </c>
      <c r="B31" s="50" t="s">
        <v>16</v>
      </c>
      <c r="C31" s="54">
        <f>D31+E31</f>
        <v>17</v>
      </c>
      <c r="D31" s="53">
        <f>'Own portfolio'!C31</f>
        <v>14</v>
      </c>
      <c r="E31" s="53">
        <f>'Managed portfolio'!C31</f>
        <v>3</v>
      </c>
    </row>
    <row r="32" spans="1:5" s="242" customFormat="1" ht="15.75" x14ac:dyDescent="0.25">
      <c r="A32" s="49" t="s">
        <v>50</v>
      </c>
      <c r="B32" s="50" t="s">
        <v>128</v>
      </c>
      <c r="C32" s="54">
        <f>D32+E32</f>
        <v>34</v>
      </c>
      <c r="D32" s="53">
        <f>'Own portfolio'!C32</f>
        <v>28</v>
      </c>
      <c r="E32" s="53">
        <f>'Managed portfolio'!C32</f>
        <v>6</v>
      </c>
    </row>
    <row r="33" spans="1:5" s="242" customFormat="1" ht="15.75" x14ac:dyDescent="0.25">
      <c r="A33" s="49" t="s">
        <v>51</v>
      </c>
      <c r="B33" s="50" t="s">
        <v>129</v>
      </c>
      <c r="C33" s="54">
        <f>D33+E33</f>
        <v>385</v>
      </c>
      <c r="D33" s="53">
        <f>'Own portfolio'!C33</f>
        <v>326</v>
      </c>
      <c r="E33" s="53">
        <f>'Managed portfolio'!C33</f>
        <v>59</v>
      </c>
    </row>
    <row r="34" spans="1:5" s="242" customFormat="1" ht="17.25" thickBot="1" x14ac:dyDescent="0.3">
      <c r="A34" s="49" t="s">
        <v>67</v>
      </c>
      <c r="B34" s="101" t="s">
        <v>3</v>
      </c>
      <c r="C34" s="398">
        <f>SUM(C29:C33)</f>
        <v>553</v>
      </c>
      <c r="D34" s="398">
        <f>SUM(D29:D33)</f>
        <v>471</v>
      </c>
      <c r="E34" s="398">
        <f>SUM(E29:E33)</f>
        <v>82</v>
      </c>
    </row>
    <row r="35" spans="1:5" s="4" customFormat="1" ht="17.25" thickBot="1" x14ac:dyDescent="0.3">
      <c r="A35" s="19" t="s">
        <v>41</v>
      </c>
      <c r="B35" s="12" t="s">
        <v>11</v>
      </c>
      <c r="C35" s="67"/>
      <c r="D35" s="46"/>
      <c r="E35" s="46"/>
    </row>
    <row r="36" spans="1:5" s="4" customFormat="1" ht="15.75" x14ac:dyDescent="0.25">
      <c r="A36" s="28" t="s">
        <v>52</v>
      </c>
      <c r="B36" s="36" t="s">
        <v>14</v>
      </c>
      <c r="C36" s="399">
        <f>D36+E36</f>
        <v>116166</v>
      </c>
      <c r="D36" s="399">
        <f>'Own portfolio'!C36</f>
        <v>91577</v>
      </c>
      <c r="E36" s="399">
        <f>'Managed portfolio'!C36</f>
        <v>24589</v>
      </c>
    </row>
    <row r="37" spans="1:5" s="4" customFormat="1" ht="15.75" x14ac:dyDescent="0.25">
      <c r="A37" s="28" t="s">
        <v>53</v>
      </c>
      <c r="B37" s="36" t="s">
        <v>15</v>
      </c>
      <c r="C37" s="399">
        <f>D37+E37</f>
        <v>99927</v>
      </c>
      <c r="D37" s="399">
        <f>'Own portfolio'!C37</f>
        <v>96586</v>
      </c>
      <c r="E37" s="399">
        <f>'Managed portfolio'!C37</f>
        <v>3341</v>
      </c>
    </row>
    <row r="38" spans="1:5" s="4" customFormat="1" ht="15.75" x14ac:dyDescent="0.25">
      <c r="A38" s="28" t="s">
        <v>54</v>
      </c>
      <c r="B38" s="36" t="s">
        <v>16</v>
      </c>
      <c r="C38" s="399">
        <f>D38+E38</f>
        <v>69963</v>
      </c>
      <c r="D38" s="399">
        <f>'Own portfolio'!C38</f>
        <v>59392</v>
      </c>
      <c r="E38" s="399">
        <f>'Managed portfolio'!C38</f>
        <v>10571</v>
      </c>
    </row>
    <row r="39" spans="1:5" s="4" customFormat="1" ht="15.75" x14ac:dyDescent="0.25">
      <c r="A39" s="28" t="s">
        <v>55</v>
      </c>
      <c r="B39" s="36" t="s">
        <v>128</v>
      </c>
      <c r="C39" s="399">
        <f>D39+E39</f>
        <v>213612</v>
      </c>
      <c r="D39" s="399">
        <f>'Own portfolio'!C39</f>
        <v>195006</v>
      </c>
      <c r="E39" s="399">
        <f>'Managed portfolio'!C39</f>
        <v>18606</v>
      </c>
    </row>
    <row r="40" spans="1:5" s="4" customFormat="1" ht="16.5" thickBot="1" x14ac:dyDescent="0.3">
      <c r="A40" s="28" t="s">
        <v>56</v>
      </c>
      <c r="B40" s="36" t="s">
        <v>129</v>
      </c>
      <c r="C40" s="399">
        <f>D40+E40</f>
        <v>2211838</v>
      </c>
      <c r="D40" s="399">
        <f>'Own portfolio'!C40</f>
        <v>1845188</v>
      </c>
      <c r="E40" s="399">
        <f>'Managed portfolio'!C40</f>
        <v>366650</v>
      </c>
    </row>
    <row r="41" spans="1:5" s="4" customFormat="1" ht="17.25" thickBot="1" x14ac:dyDescent="0.35">
      <c r="A41" s="28" t="s">
        <v>68</v>
      </c>
      <c r="B41" s="322" t="s">
        <v>3</v>
      </c>
      <c r="C41" s="400">
        <f>SUM(C36:C40)</f>
        <v>2711506</v>
      </c>
      <c r="D41" s="401">
        <f>SUM(D36:D40)</f>
        <v>2287749</v>
      </c>
      <c r="E41" s="401">
        <f>SUM(E36:E40)</f>
        <v>423757</v>
      </c>
    </row>
    <row r="42" spans="1:5" s="4" customFormat="1" ht="17.25" thickBot="1" x14ac:dyDescent="0.3">
      <c r="A42" s="19" t="s">
        <v>42</v>
      </c>
      <c r="B42" s="12" t="s">
        <v>29</v>
      </c>
      <c r="C42" s="67"/>
      <c r="D42" s="46"/>
      <c r="E42" s="46"/>
    </row>
    <row r="43" spans="1:5" s="4" customFormat="1" ht="15.75" x14ac:dyDescent="0.25">
      <c r="A43" s="28" t="s">
        <v>57</v>
      </c>
      <c r="B43" s="36" t="s">
        <v>14</v>
      </c>
      <c r="C43" s="399">
        <f>D43+E43</f>
        <v>544989</v>
      </c>
      <c r="D43" s="399">
        <f>'Own portfolio'!C43</f>
        <v>397986</v>
      </c>
      <c r="E43" s="399">
        <f>'Managed portfolio'!C43</f>
        <v>147003</v>
      </c>
    </row>
    <row r="44" spans="1:5" s="4" customFormat="1" ht="15.75" x14ac:dyDescent="0.25">
      <c r="A44" s="28" t="s">
        <v>58</v>
      </c>
      <c r="B44" s="36" t="s">
        <v>15</v>
      </c>
      <c r="C44" s="399">
        <f>D44+E44</f>
        <v>222191</v>
      </c>
      <c r="D44" s="399">
        <f>'Own portfolio'!C44</f>
        <v>210063</v>
      </c>
      <c r="E44" s="399">
        <f>'Managed portfolio'!C44</f>
        <v>12128</v>
      </c>
    </row>
    <row r="45" spans="1:5" s="4" customFormat="1" ht="15.75" x14ac:dyDescent="0.25">
      <c r="A45" s="28" t="s">
        <v>59</v>
      </c>
      <c r="B45" s="36" t="s">
        <v>16</v>
      </c>
      <c r="C45" s="399">
        <f>D45+E45</f>
        <v>140358</v>
      </c>
      <c r="D45" s="399">
        <f>'Own portfolio'!C45</f>
        <v>121373</v>
      </c>
      <c r="E45" s="399">
        <f>'Managed portfolio'!C45</f>
        <v>18985</v>
      </c>
    </row>
    <row r="46" spans="1:5" s="4" customFormat="1" ht="15.75" x14ac:dyDescent="0.25">
      <c r="A46" s="28" t="s">
        <v>60</v>
      </c>
      <c r="B46" s="36" t="s">
        <v>128</v>
      </c>
      <c r="C46" s="399">
        <f>D46+E46</f>
        <v>289060</v>
      </c>
      <c r="D46" s="399">
        <f>'Own portfolio'!C46</f>
        <v>264384</v>
      </c>
      <c r="E46" s="399">
        <f>'Managed portfolio'!C46</f>
        <v>24676</v>
      </c>
    </row>
    <row r="47" spans="1:5" s="4" customFormat="1" ht="15.75" x14ac:dyDescent="0.25">
      <c r="A47" s="28" t="s">
        <v>61</v>
      </c>
      <c r="B47" s="36" t="s">
        <v>129</v>
      </c>
      <c r="C47" s="399">
        <f>D47+E47</f>
        <v>2222023</v>
      </c>
      <c r="D47" s="399">
        <f>'Own portfolio'!C47</f>
        <v>1855373</v>
      </c>
      <c r="E47" s="399">
        <f>'Managed portfolio'!C47</f>
        <v>366650</v>
      </c>
    </row>
    <row r="48" spans="1:5" s="4" customFormat="1" ht="17.25" thickBot="1" x14ac:dyDescent="0.35">
      <c r="A48" s="28" t="s">
        <v>69</v>
      </c>
      <c r="B48" s="101" t="s">
        <v>3</v>
      </c>
      <c r="C48" s="400">
        <f>SUM(C43:C47)</f>
        <v>3418621</v>
      </c>
      <c r="D48" s="401">
        <f>SUM(D43:D47)</f>
        <v>2849179</v>
      </c>
      <c r="E48" s="401">
        <f>SUM(E43:E47)</f>
        <v>569442</v>
      </c>
    </row>
    <row r="49" spans="1:5" s="4" customFormat="1" ht="17.25" thickBot="1" x14ac:dyDescent="0.3">
      <c r="A49" s="19" t="s">
        <v>43</v>
      </c>
      <c r="B49" s="12" t="s">
        <v>30</v>
      </c>
      <c r="C49" s="67"/>
      <c r="D49" s="46"/>
      <c r="E49" s="46"/>
    </row>
    <row r="50" spans="1:5" s="4" customFormat="1" ht="15.75" x14ac:dyDescent="0.25">
      <c r="A50" s="28" t="s">
        <v>62</v>
      </c>
      <c r="B50" s="50" t="s">
        <v>14</v>
      </c>
      <c r="C50" s="64">
        <f>C43/C$14%</f>
        <v>0.15063065408063278</v>
      </c>
      <c r="D50" s="64">
        <f t="shared" ref="D50:E54" si="0">D43/D$14%</f>
        <v>0.16059283858416276</v>
      </c>
      <c r="E50" s="64">
        <f t="shared" si="0"/>
        <v>0.128970549307523</v>
      </c>
    </row>
    <row r="51" spans="1:5" s="4" customFormat="1" ht="15.75" x14ac:dyDescent="0.25">
      <c r="A51" s="28" t="s">
        <v>63</v>
      </c>
      <c r="B51" s="50" t="s">
        <v>15</v>
      </c>
      <c r="C51" s="64">
        <f>C44/C$14%</f>
        <v>6.1411837047775059E-2</v>
      </c>
      <c r="D51" s="64">
        <f t="shared" si="0"/>
        <v>8.4763316929502494E-2</v>
      </c>
      <c r="E51" s="64">
        <f t="shared" si="0"/>
        <v>1.0640291844395276E-2</v>
      </c>
    </row>
    <row r="52" spans="1:5" s="4" customFormat="1" ht="15.75" x14ac:dyDescent="0.25">
      <c r="A52" s="28" t="s">
        <v>64</v>
      </c>
      <c r="B52" s="50" t="s">
        <v>16</v>
      </c>
      <c r="C52" s="64">
        <f>C45/C$14%</f>
        <v>3.8793842344431645E-2</v>
      </c>
      <c r="D52" s="64">
        <f t="shared" si="0"/>
        <v>4.8975679037643501E-2</v>
      </c>
      <c r="E52" s="64">
        <f t="shared" si="0"/>
        <v>1.6656162653846004E-2</v>
      </c>
    </row>
    <row r="53" spans="1:5" s="4" customFormat="1" ht="15.75" x14ac:dyDescent="0.25">
      <c r="A53" s="28" t="s">
        <v>65</v>
      </c>
      <c r="B53" s="50" t="s">
        <v>128</v>
      </c>
      <c r="C53" s="64">
        <f>C46/C$14%</f>
        <v>7.9893900369636298E-2</v>
      </c>
      <c r="D53" s="64">
        <f t="shared" si="0"/>
        <v>0.10668258942836001</v>
      </c>
      <c r="E53" s="64">
        <f t="shared" si="0"/>
        <v>2.1649063452531155E-2</v>
      </c>
    </row>
    <row r="54" spans="1:5" s="4" customFormat="1" ht="16.5" thickBot="1" x14ac:dyDescent="0.3">
      <c r="A54" s="28" t="s">
        <v>66</v>
      </c>
      <c r="B54" s="50" t="s">
        <v>129</v>
      </c>
      <c r="C54" s="64">
        <f>C47/C$14%</f>
        <v>0.6141496027850285</v>
      </c>
      <c r="D54" s="64">
        <f t="shared" si="0"/>
        <v>0.74866858809710346</v>
      </c>
      <c r="E54" s="64">
        <f t="shared" si="0"/>
        <v>0.32167406041783708</v>
      </c>
    </row>
    <row r="55" spans="1:5" s="4" customFormat="1" ht="17.25" thickBot="1" x14ac:dyDescent="0.3">
      <c r="A55" s="15">
        <v>6</v>
      </c>
      <c r="B55" s="12" t="s">
        <v>39</v>
      </c>
      <c r="C55" s="67"/>
      <c r="D55" s="46"/>
      <c r="E55" s="46"/>
    </row>
    <row r="56" spans="1:5" s="4" customFormat="1" ht="15.75" x14ac:dyDescent="0.25">
      <c r="A56" s="27" t="s">
        <v>70</v>
      </c>
      <c r="B56" s="102" t="s">
        <v>31</v>
      </c>
      <c r="C56" s="399">
        <f>D56+E56</f>
        <v>24241</v>
      </c>
      <c r="D56" s="399">
        <f>'Own portfolio'!C56</f>
        <v>16680</v>
      </c>
      <c r="E56" s="399">
        <f>'Managed portfolio'!C56</f>
        <v>7561</v>
      </c>
    </row>
    <row r="57" spans="1:5" s="4" customFormat="1" ht="16.5" thickBot="1" x14ac:dyDescent="0.3">
      <c r="A57" s="27" t="s">
        <v>71</v>
      </c>
      <c r="B57" s="103" t="s">
        <v>19</v>
      </c>
      <c r="C57" s="402">
        <f>D57+E57</f>
        <v>530104000</v>
      </c>
      <c r="D57" s="403">
        <f>'Own portfolio'!C57</f>
        <v>360136000</v>
      </c>
      <c r="E57" s="403">
        <f>'Managed portfolio'!C57</f>
        <v>169968000</v>
      </c>
    </row>
    <row r="58" spans="1:5" s="4" customFormat="1" ht="17.25" thickBot="1" x14ac:dyDescent="0.3">
      <c r="A58" s="15">
        <v>7</v>
      </c>
      <c r="B58" s="12" t="s">
        <v>120</v>
      </c>
      <c r="C58" s="67"/>
      <c r="D58" s="46"/>
      <c r="E58" s="46"/>
    </row>
    <row r="59" spans="1:5" s="4" customFormat="1" ht="15.75" x14ac:dyDescent="0.25">
      <c r="A59" s="28">
        <v>7.1</v>
      </c>
      <c r="B59" s="102" t="s">
        <v>45</v>
      </c>
      <c r="C59" s="399">
        <f>D59+E59</f>
        <v>197814729</v>
      </c>
      <c r="D59" s="403">
        <f>'Own portfolio'!C59</f>
        <v>131946008</v>
      </c>
      <c r="E59" s="403">
        <f>'Managed portfolio'!C59</f>
        <v>65868721</v>
      </c>
    </row>
    <row r="60" spans="1:5" s="4" customFormat="1" ht="15.75" x14ac:dyDescent="0.25">
      <c r="A60" s="28">
        <v>7.2</v>
      </c>
      <c r="B60" s="50" t="s">
        <v>46</v>
      </c>
      <c r="C60" s="399">
        <f>D60+E60</f>
        <v>163990113</v>
      </c>
      <c r="D60" s="403">
        <f>'Own portfolio'!C60</f>
        <v>115876998</v>
      </c>
      <c r="E60" s="403">
        <f>'Managed portfolio'!C60</f>
        <v>48113115</v>
      </c>
    </row>
    <row r="61" spans="1:5" s="4" customFormat="1" ht="15.75" x14ac:dyDescent="0.25">
      <c r="A61" s="28">
        <v>7.3</v>
      </c>
      <c r="B61" s="86" t="s">
        <v>175</v>
      </c>
      <c r="C61" s="399">
        <f>D61+E61</f>
        <v>16161</v>
      </c>
      <c r="D61" s="403">
        <f>'Own portfolio'!C61</f>
        <v>11031</v>
      </c>
      <c r="E61" s="403">
        <f>'Managed portfolio'!C61</f>
        <v>5130</v>
      </c>
    </row>
    <row r="62" spans="1:5" s="4" customFormat="1" ht="15.75" x14ac:dyDescent="0.25">
      <c r="A62" s="28">
        <v>7.4</v>
      </c>
      <c r="B62" s="323" t="s">
        <v>176</v>
      </c>
      <c r="C62" s="399">
        <f>D62+E62</f>
        <v>12529</v>
      </c>
      <c r="D62" s="403">
        <f>'Own portfolio'!C62</f>
        <v>9205</v>
      </c>
      <c r="E62" s="403">
        <f>'Managed portfolio'!C62</f>
        <v>3324</v>
      </c>
    </row>
    <row r="63" spans="1:5" s="4" customFormat="1" ht="15.75" x14ac:dyDescent="0.25">
      <c r="A63" s="28">
        <v>7.5</v>
      </c>
      <c r="B63" s="86" t="s">
        <v>177</v>
      </c>
      <c r="C63" s="399">
        <f t="shared" ref="C63:C70" si="1">SUM(D63:E63)</f>
        <v>26250</v>
      </c>
      <c r="D63" s="403">
        <f>'Own portfolio'!C63</f>
        <v>17796</v>
      </c>
      <c r="E63" s="403">
        <f>'Managed portfolio'!C63</f>
        <v>8454</v>
      </c>
    </row>
    <row r="64" spans="1:5" s="4" customFormat="1" ht="15.75" x14ac:dyDescent="0.25">
      <c r="A64" s="28">
        <v>7.7</v>
      </c>
      <c r="B64" s="86" t="s">
        <v>178</v>
      </c>
      <c r="C64" s="399">
        <f t="shared" si="1"/>
        <v>2428</v>
      </c>
      <c r="D64" s="403">
        <f>'Own portfolio'!C64</f>
        <v>2428</v>
      </c>
      <c r="E64" s="403">
        <f>'Managed portfolio'!C64</f>
        <v>0</v>
      </c>
    </row>
    <row r="65" spans="1:5" s="4" customFormat="1" ht="15.75" x14ac:dyDescent="0.25">
      <c r="A65" s="28">
        <v>7.8</v>
      </c>
      <c r="B65" s="86" t="s">
        <v>179</v>
      </c>
      <c r="C65" s="399">
        <f t="shared" si="1"/>
        <v>2</v>
      </c>
      <c r="D65" s="403">
        <f>'Own portfolio'!C65</f>
        <v>2</v>
      </c>
      <c r="E65" s="403">
        <f>'Managed portfolio'!C65</f>
        <v>0</v>
      </c>
    </row>
    <row r="66" spans="1:5" s="4" customFormat="1" ht="15.75" x14ac:dyDescent="0.25">
      <c r="A66" s="28">
        <v>7.9</v>
      </c>
      <c r="B66" s="86" t="s">
        <v>180</v>
      </c>
      <c r="C66" s="399">
        <f t="shared" si="1"/>
        <v>10</v>
      </c>
      <c r="D66" s="403">
        <f>'Own portfolio'!C66</f>
        <v>10</v>
      </c>
      <c r="E66" s="403">
        <v>0</v>
      </c>
    </row>
    <row r="67" spans="1:5" s="4" customFormat="1" ht="15.75" x14ac:dyDescent="0.25">
      <c r="A67" s="28">
        <v>7.11</v>
      </c>
      <c r="B67" s="86" t="s">
        <v>117</v>
      </c>
      <c r="C67" s="399">
        <f t="shared" si="1"/>
        <v>338332865</v>
      </c>
      <c r="D67" s="403">
        <f>'Own portfolio'!C67</f>
        <v>224351029</v>
      </c>
      <c r="E67" s="403">
        <f>'Managed portfolio'!C67</f>
        <v>113981836</v>
      </c>
    </row>
    <row r="68" spans="1:5" s="4" customFormat="1" ht="15.75" x14ac:dyDescent="0.25">
      <c r="A68" s="28">
        <v>7.12</v>
      </c>
      <c r="B68" s="86" t="s">
        <v>118</v>
      </c>
      <c r="C68" s="399">
        <f t="shared" si="1"/>
        <v>23257206</v>
      </c>
      <c r="D68" s="403">
        <f>'Own portfolio'!C68</f>
        <v>23257206</v>
      </c>
      <c r="E68" s="404">
        <f>'Managed portfolio'!C68</f>
        <v>0</v>
      </c>
    </row>
    <row r="69" spans="1:5" s="4" customFormat="1" ht="15.75" x14ac:dyDescent="0.25">
      <c r="A69" s="280">
        <v>7.13</v>
      </c>
      <c r="B69" s="86" t="s">
        <v>119</v>
      </c>
      <c r="C69" s="399">
        <f t="shared" si="1"/>
        <v>5048</v>
      </c>
      <c r="D69" s="403">
        <f>'Own portfolio'!C69</f>
        <v>5048</v>
      </c>
      <c r="E69" s="404">
        <f>'Managed portfolio'!C69</f>
        <v>0</v>
      </c>
    </row>
    <row r="70" spans="1:5" s="4" customFormat="1" ht="16.5" thickBot="1" x14ac:dyDescent="0.3">
      <c r="A70" s="281">
        <v>7.14</v>
      </c>
      <c r="B70" s="86" t="s">
        <v>133</v>
      </c>
      <c r="C70" s="399">
        <f t="shared" si="1"/>
        <v>209723</v>
      </c>
      <c r="D70" s="403">
        <f>'Own portfolio'!C70</f>
        <v>209723</v>
      </c>
      <c r="E70" s="404">
        <f>'Managed portfolio'!C70</f>
        <v>0</v>
      </c>
    </row>
    <row r="71" spans="1:5" s="4" customFormat="1" ht="16.5" x14ac:dyDescent="0.3">
      <c r="A71" s="45">
        <v>8</v>
      </c>
      <c r="B71" s="56" t="s">
        <v>24</v>
      </c>
      <c r="C71" s="70" t="s">
        <v>89</v>
      </c>
      <c r="D71" s="240"/>
      <c r="E71" s="241"/>
    </row>
    <row r="72" spans="1:5" ht="15.75" x14ac:dyDescent="0.25">
      <c r="A72" s="42">
        <v>8.1</v>
      </c>
      <c r="B72" s="37" t="s">
        <v>100</v>
      </c>
      <c r="C72" s="399">
        <v>104583299</v>
      </c>
      <c r="D72" s="37"/>
      <c r="E72" s="37"/>
    </row>
    <row r="73" spans="1:5" ht="15.75" x14ac:dyDescent="0.25">
      <c r="A73" s="42">
        <v>8.1999999999999993</v>
      </c>
      <c r="B73" s="37" t="s">
        <v>168</v>
      </c>
      <c r="C73" s="399">
        <v>30833804</v>
      </c>
      <c r="D73" s="37"/>
      <c r="E73" s="37"/>
    </row>
    <row r="74" spans="1:5" ht="15.75" x14ac:dyDescent="0.25">
      <c r="A74" s="42">
        <v>8.3000000000000007</v>
      </c>
      <c r="B74" s="37" t="s">
        <v>104</v>
      </c>
      <c r="C74" s="399">
        <v>48320087</v>
      </c>
      <c r="D74" s="37"/>
      <c r="E74" s="37"/>
    </row>
    <row r="75" spans="1:5" ht="15.75" x14ac:dyDescent="0.25">
      <c r="A75" s="42">
        <v>8.4</v>
      </c>
      <c r="B75" s="37" t="s">
        <v>101</v>
      </c>
      <c r="C75" s="399">
        <v>336568</v>
      </c>
      <c r="D75" s="37"/>
      <c r="E75" s="37"/>
    </row>
    <row r="76" spans="1:5" ht="15.75" x14ac:dyDescent="0.25">
      <c r="A76" s="42">
        <v>8.5</v>
      </c>
      <c r="B76" s="37" t="s">
        <v>127</v>
      </c>
      <c r="C76" s="399">
        <f>1247263+5769782</f>
        <v>7017045</v>
      </c>
      <c r="D76" s="37"/>
      <c r="E76" s="37"/>
    </row>
    <row r="77" spans="1:5" ht="15.75" x14ac:dyDescent="0.25">
      <c r="A77" s="42">
        <v>8.6</v>
      </c>
      <c r="B77" s="37" t="s">
        <v>135</v>
      </c>
      <c r="C77" s="399">
        <v>3930787</v>
      </c>
      <c r="D77" s="37"/>
      <c r="E77" s="37"/>
    </row>
    <row r="78" spans="1:5" ht="15.75" x14ac:dyDescent="0.25">
      <c r="A78" s="42">
        <v>8.6999999999999993</v>
      </c>
      <c r="B78" s="37" t="s">
        <v>145</v>
      </c>
      <c r="C78" s="399">
        <v>1666670</v>
      </c>
      <c r="D78" s="37"/>
      <c r="E78" s="37"/>
    </row>
    <row r="79" spans="1:5" ht="15.75" x14ac:dyDescent="0.25">
      <c r="A79" s="42">
        <v>8.8000000000000007</v>
      </c>
      <c r="B79" s="397" t="s">
        <v>146</v>
      </c>
      <c r="C79" s="399">
        <v>7222220</v>
      </c>
      <c r="D79" s="37"/>
      <c r="E79" s="37"/>
    </row>
    <row r="80" spans="1:5" ht="15.75" x14ac:dyDescent="0.25">
      <c r="A80" s="42">
        <v>8.9</v>
      </c>
      <c r="B80" s="397" t="s">
        <v>183</v>
      </c>
      <c r="C80" s="399">
        <v>20000000</v>
      </c>
      <c r="D80" s="37"/>
      <c r="E80" s="37"/>
    </row>
    <row r="81" spans="1:5" ht="15.75" x14ac:dyDescent="0.25">
      <c r="A81" s="407">
        <v>8.1</v>
      </c>
      <c r="B81" s="37" t="s">
        <v>136</v>
      </c>
      <c r="C81" s="399">
        <v>24727045</v>
      </c>
      <c r="D81" s="37"/>
      <c r="E81" s="37"/>
    </row>
    <row r="82" spans="1:5" ht="16.5" x14ac:dyDescent="0.3">
      <c r="A82" s="407" t="s">
        <v>124</v>
      </c>
      <c r="B82" s="279" t="s">
        <v>3</v>
      </c>
      <c r="C82" s="311">
        <f>SUM(C72:C81)</f>
        <v>248637525</v>
      </c>
      <c r="D82" s="279"/>
      <c r="E82" s="279" t="s">
        <v>124</v>
      </c>
    </row>
    <row r="84" spans="1:5" x14ac:dyDescent="0.25">
      <c r="C84" s="302"/>
    </row>
  </sheetData>
  <mergeCells count="1">
    <mergeCell ref="A1:E1"/>
  </mergeCells>
  <phoneticPr fontId="0" type="noConversion"/>
  <printOptions horizontalCentered="1" verticalCentered="1"/>
  <pageMargins left="0" right="0" top="0" bottom="0" header="0.511811023622047" footer="0"/>
  <pageSetup paperSize="9" scale="6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view="pageBreakPreview" zoomScale="84" zoomScaleNormal="80" zoomScaleSheetLayoutView="84" zoomScalePageLayoutView="81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defaultColWidth="9.140625" defaultRowHeight="13.5" x14ac:dyDescent="0.25"/>
  <cols>
    <col min="1" max="1" width="9.85546875" style="220" bestFit="1" customWidth="1"/>
    <col min="2" max="2" width="55.140625" style="168" bestFit="1" customWidth="1"/>
    <col min="3" max="3" width="14.42578125" style="202" bestFit="1" customWidth="1"/>
    <col min="4" max="4" width="13.85546875" style="168" bestFit="1" customWidth="1"/>
    <col min="5" max="5" width="12.85546875" style="168" customWidth="1"/>
    <col min="6" max="6" width="12.85546875" style="168" bestFit="1" customWidth="1"/>
    <col min="7" max="7" width="13" style="168" bestFit="1" customWidth="1"/>
    <col min="8" max="11" width="12.85546875" style="168" bestFit="1" customWidth="1"/>
    <col min="12" max="12" width="15" style="168" bestFit="1" customWidth="1"/>
    <col min="13" max="13" width="13.5703125" style="168" customWidth="1"/>
    <col min="14" max="14" width="12.42578125" style="168" bestFit="1" customWidth="1"/>
    <col min="15" max="15" width="14.85546875" style="168" bestFit="1" customWidth="1"/>
    <col min="16" max="16" width="14.42578125" style="168" bestFit="1" customWidth="1"/>
    <col min="17" max="17" width="12.5703125" style="168" bestFit="1" customWidth="1"/>
    <col min="18" max="18" width="17.42578125" style="168" bestFit="1" customWidth="1"/>
    <col min="19" max="19" width="11.42578125" style="168" bestFit="1" customWidth="1"/>
    <col min="20" max="20" width="15.42578125" style="168" bestFit="1" customWidth="1"/>
    <col min="21" max="21" width="11.5703125" style="168" bestFit="1" customWidth="1"/>
    <col min="22" max="22" width="12.42578125" style="168" bestFit="1" customWidth="1"/>
    <col min="23" max="23" width="16.5703125" style="168" customWidth="1"/>
    <col min="24" max="24" width="13.85546875" style="168" customWidth="1"/>
    <col min="25" max="25" width="12.5703125" style="168" bestFit="1" customWidth="1"/>
    <col min="26" max="16384" width="9.140625" style="168"/>
  </cols>
  <sheetData>
    <row r="1" spans="1:46" s="340" customFormat="1" ht="19.5" thickBot="1" x14ac:dyDescent="0.3">
      <c r="A1" s="413" t="s">
        <v>148</v>
      </c>
      <c r="B1" s="413"/>
      <c r="C1" s="414"/>
      <c r="D1" s="396" t="s">
        <v>170</v>
      </c>
      <c r="E1" s="338"/>
      <c r="F1" s="338"/>
      <c r="G1" s="338"/>
      <c r="H1" s="337"/>
      <c r="I1" s="337"/>
      <c r="J1" s="337"/>
      <c r="K1" s="337"/>
      <c r="L1" s="339"/>
      <c r="O1" s="339"/>
      <c r="P1" s="339"/>
      <c r="Q1" s="339"/>
      <c r="V1" s="339"/>
      <c r="X1" s="338"/>
    </row>
    <row r="2" spans="1:46" s="340" customFormat="1" ht="19.5" thickBot="1" x14ac:dyDescent="0.3">
      <c r="A2" s="356"/>
      <c r="B2" s="366" t="s">
        <v>81</v>
      </c>
      <c r="C2" s="367">
        <f>Prayas!C2</f>
        <v>43524</v>
      </c>
      <c r="D2" s="425" t="s">
        <v>142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7"/>
      <c r="R2" s="428" t="s">
        <v>143</v>
      </c>
      <c r="S2" s="429"/>
      <c r="T2" s="429"/>
      <c r="U2" s="429"/>
      <c r="V2" s="429"/>
      <c r="W2" s="430"/>
      <c r="X2" s="411" t="s">
        <v>144</v>
      </c>
      <c r="Y2" s="412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</row>
    <row r="3" spans="1:46" s="167" customFormat="1" ht="17.25" thickBot="1" x14ac:dyDescent="0.35">
      <c r="A3" s="346" t="s">
        <v>0</v>
      </c>
      <c r="B3" s="346" t="s">
        <v>74</v>
      </c>
      <c r="C3" s="347" t="s">
        <v>160</v>
      </c>
      <c r="D3" s="348" t="s">
        <v>164</v>
      </c>
      <c r="E3" s="423" t="s">
        <v>72</v>
      </c>
      <c r="F3" s="423"/>
      <c r="G3" s="423"/>
      <c r="H3" s="423"/>
      <c r="I3" s="424"/>
      <c r="J3" s="415" t="s">
        <v>165</v>
      </c>
      <c r="K3" s="416"/>
      <c r="L3" s="417"/>
      <c r="M3" s="349" t="s">
        <v>95</v>
      </c>
      <c r="N3" s="418" t="s">
        <v>77</v>
      </c>
      <c r="O3" s="419"/>
      <c r="P3" s="419"/>
      <c r="Q3" s="420"/>
      <c r="R3" s="421" t="s">
        <v>110</v>
      </c>
      <c r="S3" s="422"/>
      <c r="T3" s="350" t="s">
        <v>112</v>
      </c>
      <c r="U3" s="351" t="s">
        <v>96</v>
      </c>
      <c r="V3" s="421" t="s">
        <v>111</v>
      </c>
      <c r="W3" s="422"/>
      <c r="X3" s="348" t="s">
        <v>140</v>
      </c>
      <c r="Y3" s="352" t="s">
        <v>158</v>
      </c>
    </row>
    <row r="4" spans="1:46" s="167" customFormat="1" ht="17.25" thickBot="1" x14ac:dyDescent="0.35">
      <c r="A4" s="353"/>
      <c r="B4" s="354" t="s">
        <v>73</v>
      </c>
      <c r="C4" s="355" t="s">
        <v>138</v>
      </c>
      <c r="D4" s="313" t="s">
        <v>126</v>
      </c>
      <c r="E4" s="169" t="s">
        <v>122</v>
      </c>
      <c r="F4" s="169" t="s">
        <v>94</v>
      </c>
      <c r="G4" s="169" t="s">
        <v>98</v>
      </c>
      <c r="H4" s="169" t="s">
        <v>123</v>
      </c>
      <c r="I4" s="169" t="s">
        <v>184</v>
      </c>
      <c r="J4" s="170" t="s">
        <v>75</v>
      </c>
      <c r="K4" s="171" t="s">
        <v>76</v>
      </c>
      <c r="L4" s="170" t="s">
        <v>131</v>
      </c>
      <c r="M4" s="172" t="s">
        <v>95</v>
      </c>
      <c r="N4" s="173" t="s">
        <v>106</v>
      </c>
      <c r="O4" s="173" t="s">
        <v>103</v>
      </c>
      <c r="P4" s="173" t="s">
        <v>166</v>
      </c>
      <c r="Q4" s="173" t="s">
        <v>105</v>
      </c>
      <c r="R4" s="174" t="s">
        <v>109</v>
      </c>
      <c r="S4" s="174" t="s">
        <v>102</v>
      </c>
      <c r="T4" s="175" t="s">
        <v>108</v>
      </c>
      <c r="U4" s="176" t="s">
        <v>97</v>
      </c>
      <c r="V4" s="174" t="s">
        <v>83</v>
      </c>
      <c r="W4" s="174" t="s">
        <v>121</v>
      </c>
      <c r="X4" s="314" t="s">
        <v>140</v>
      </c>
      <c r="Y4" s="172" t="s">
        <v>159</v>
      </c>
    </row>
    <row r="5" spans="1:46" s="167" customFormat="1" ht="17.25" thickBot="1" x14ac:dyDescent="0.3">
      <c r="A5" s="342">
        <v>1</v>
      </c>
      <c r="B5" s="343" t="s">
        <v>1</v>
      </c>
      <c r="C5" s="344"/>
      <c r="D5" s="208"/>
      <c r="E5" s="208"/>
      <c r="F5" s="345"/>
      <c r="G5" s="344"/>
      <c r="H5" s="208"/>
      <c r="I5" s="208"/>
      <c r="J5" s="208"/>
      <c r="K5" s="208"/>
      <c r="L5" s="208"/>
      <c r="M5" s="179"/>
      <c r="N5" s="345"/>
      <c r="O5" s="208"/>
      <c r="P5" s="208"/>
      <c r="Q5" s="208"/>
      <c r="R5" s="345"/>
      <c r="S5" s="345"/>
      <c r="T5" s="345"/>
      <c r="U5" s="344"/>
      <c r="V5" s="344"/>
      <c r="W5" s="208"/>
      <c r="X5" s="208"/>
      <c r="Y5" s="208"/>
    </row>
    <row r="6" spans="1:46" s="209" customFormat="1" ht="16.5" x14ac:dyDescent="0.3">
      <c r="A6" s="254">
        <v>1.1000000000000001</v>
      </c>
      <c r="B6" s="287" t="s">
        <v>2</v>
      </c>
      <c r="C6" s="255">
        <f>SUM(D6:Y6)</f>
        <v>17813</v>
      </c>
      <c r="D6" s="255">
        <f t="shared" ref="D6:W6" si="0">SUM(D7:D10)</f>
        <v>391</v>
      </c>
      <c r="E6" s="255">
        <f t="shared" si="0"/>
        <v>1339</v>
      </c>
      <c r="F6" s="252">
        <f t="shared" si="0"/>
        <v>802</v>
      </c>
      <c r="G6" s="252">
        <f t="shared" si="0"/>
        <v>1257</v>
      </c>
      <c r="H6" s="252">
        <f t="shared" ref="H6" si="1">SUM(H7:H10)</f>
        <v>914</v>
      </c>
      <c r="I6" s="252">
        <f t="shared" si="0"/>
        <v>687</v>
      </c>
      <c r="J6" s="256">
        <f t="shared" si="0"/>
        <v>664</v>
      </c>
      <c r="K6" s="252">
        <f t="shared" si="0"/>
        <v>754</v>
      </c>
      <c r="L6" s="252">
        <f t="shared" si="0"/>
        <v>548</v>
      </c>
      <c r="M6" s="253">
        <f t="shared" si="0"/>
        <v>234</v>
      </c>
      <c r="N6" s="253">
        <f t="shared" si="0"/>
        <v>354</v>
      </c>
      <c r="O6" s="252">
        <f t="shared" si="0"/>
        <v>946</v>
      </c>
      <c r="P6" s="252">
        <f t="shared" si="0"/>
        <v>804</v>
      </c>
      <c r="Q6" s="252">
        <f t="shared" si="0"/>
        <v>1172</v>
      </c>
      <c r="R6" s="252">
        <f t="shared" si="0"/>
        <v>919</v>
      </c>
      <c r="S6" s="252">
        <f t="shared" si="0"/>
        <v>630</v>
      </c>
      <c r="T6" s="252">
        <f t="shared" si="0"/>
        <v>312</v>
      </c>
      <c r="U6" s="252">
        <f t="shared" si="0"/>
        <v>703</v>
      </c>
      <c r="V6" s="252">
        <f t="shared" si="0"/>
        <v>1246</v>
      </c>
      <c r="W6" s="252">
        <f t="shared" si="0"/>
        <v>1319</v>
      </c>
      <c r="X6" s="255">
        <f>SUM(X7:X10)</f>
        <v>1235</v>
      </c>
      <c r="Y6" s="253">
        <f>SUM(Y7:Y10)</f>
        <v>583</v>
      </c>
    </row>
    <row r="7" spans="1:46" s="201" customFormat="1" ht="15.75" x14ac:dyDescent="0.25">
      <c r="A7" s="247">
        <v>1.2</v>
      </c>
      <c r="B7" s="248" t="s">
        <v>4</v>
      </c>
      <c r="C7" s="317">
        <f>SUM(D7:Y7)</f>
        <v>7573</v>
      </c>
      <c r="D7" s="260">
        <v>181</v>
      </c>
      <c r="E7" s="260">
        <v>234</v>
      </c>
      <c r="F7" s="260">
        <v>110</v>
      </c>
      <c r="G7" s="260">
        <v>493</v>
      </c>
      <c r="H7" s="260">
        <v>168</v>
      </c>
      <c r="I7" s="260">
        <v>668</v>
      </c>
      <c r="J7" s="260">
        <v>159</v>
      </c>
      <c r="K7" s="260">
        <v>309</v>
      </c>
      <c r="L7" s="260">
        <v>115</v>
      </c>
      <c r="M7" s="260">
        <v>123</v>
      </c>
      <c r="N7" s="260">
        <v>96</v>
      </c>
      <c r="O7" s="260">
        <v>244</v>
      </c>
      <c r="P7" s="260">
        <v>259</v>
      </c>
      <c r="Q7" s="260">
        <v>231</v>
      </c>
      <c r="R7" s="260">
        <v>253</v>
      </c>
      <c r="S7" s="260">
        <v>198</v>
      </c>
      <c r="T7" s="260">
        <v>137</v>
      </c>
      <c r="U7" s="260">
        <v>360</v>
      </c>
      <c r="V7" s="260">
        <v>753</v>
      </c>
      <c r="W7" s="260">
        <v>702</v>
      </c>
      <c r="X7" s="260">
        <v>1197</v>
      </c>
      <c r="Y7" s="260">
        <v>583</v>
      </c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</row>
    <row r="8" spans="1:46" s="201" customFormat="1" ht="15.75" x14ac:dyDescent="0.25">
      <c r="A8" s="247">
        <v>1.3</v>
      </c>
      <c r="B8" s="248" t="s">
        <v>5</v>
      </c>
      <c r="C8" s="317">
        <f>SUM(D8:Y8)</f>
        <v>3255</v>
      </c>
      <c r="D8" s="260">
        <v>84</v>
      </c>
      <c r="E8" s="260">
        <v>244</v>
      </c>
      <c r="F8" s="260">
        <v>115</v>
      </c>
      <c r="G8" s="260">
        <v>330</v>
      </c>
      <c r="H8" s="260">
        <v>130</v>
      </c>
      <c r="I8" s="260">
        <v>19</v>
      </c>
      <c r="J8" s="260">
        <v>97</v>
      </c>
      <c r="K8" s="260">
        <v>107</v>
      </c>
      <c r="L8" s="260">
        <v>113</v>
      </c>
      <c r="M8" s="260">
        <v>61</v>
      </c>
      <c r="N8" s="260">
        <v>74</v>
      </c>
      <c r="O8" s="260">
        <v>161</v>
      </c>
      <c r="P8" s="260">
        <v>170</v>
      </c>
      <c r="Q8" s="260">
        <v>197</v>
      </c>
      <c r="R8" s="260">
        <v>235</v>
      </c>
      <c r="S8" s="260">
        <v>150</v>
      </c>
      <c r="T8" s="260">
        <v>67</v>
      </c>
      <c r="U8" s="260">
        <v>143</v>
      </c>
      <c r="V8" s="260">
        <v>203</v>
      </c>
      <c r="W8" s="260">
        <v>517</v>
      </c>
      <c r="X8" s="260">
        <v>38</v>
      </c>
      <c r="Y8" s="260">
        <v>0</v>
      </c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</row>
    <row r="9" spans="1:46" s="201" customFormat="1" ht="15.75" x14ac:dyDescent="0.25">
      <c r="A9" s="247">
        <v>1.4</v>
      </c>
      <c r="B9" s="248" t="s">
        <v>6</v>
      </c>
      <c r="C9" s="317">
        <f>SUM(D9:Y9)</f>
        <v>2641</v>
      </c>
      <c r="D9" s="260">
        <v>59</v>
      </c>
      <c r="E9" s="260">
        <v>215</v>
      </c>
      <c r="F9" s="260">
        <v>126</v>
      </c>
      <c r="G9" s="260">
        <v>358</v>
      </c>
      <c r="H9" s="260">
        <v>133</v>
      </c>
      <c r="I9" s="260"/>
      <c r="J9" s="260">
        <v>101</v>
      </c>
      <c r="K9" s="260">
        <v>84</v>
      </c>
      <c r="L9" s="260">
        <v>122</v>
      </c>
      <c r="M9" s="260">
        <v>48</v>
      </c>
      <c r="N9" s="260">
        <v>66</v>
      </c>
      <c r="O9" s="260">
        <v>108</v>
      </c>
      <c r="P9" s="260">
        <v>146</v>
      </c>
      <c r="Q9" s="260">
        <v>163</v>
      </c>
      <c r="R9" s="260">
        <v>221</v>
      </c>
      <c r="S9" s="260">
        <v>156</v>
      </c>
      <c r="T9" s="260">
        <v>84</v>
      </c>
      <c r="U9" s="260">
        <v>173</v>
      </c>
      <c r="V9" s="260">
        <v>178</v>
      </c>
      <c r="W9" s="260">
        <v>100</v>
      </c>
      <c r="X9" s="260"/>
      <c r="Y9" s="260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</row>
    <row r="10" spans="1:46" s="201" customFormat="1" ht="16.5" thickBot="1" x14ac:dyDescent="0.3">
      <c r="A10" s="247">
        <v>1.5</v>
      </c>
      <c r="B10" s="248" t="s">
        <v>7</v>
      </c>
      <c r="C10" s="317">
        <f>SUM(D10:Y10)</f>
        <v>4344</v>
      </c>
      <c r="D10" s="260">
        <v>67</v>
      </c>
      <c r="E10" s="260">
        <v>646</v>
      </c>
      <c r="F10" s="260">
        <v>451</v>
      </c>
      <c r="G10" s="260">
        <v>76</v>
      </c>
      <c r="H10" s="260">
        <v>483</v>
      </c>
      <c r="I10" s="260">
        <v>0</v>
      </c>
      <c r="J10" s="260">
        <v>307</v>
      </c>
      <c r="K10" s="260">
        <v>254</v>
      </c>
      <c r="L10" s="260">
        <v>198</v>
      </c>
      <c r="M10" s="260">
        <v>2</v>
      </c>
      <c r="N10" s="260">
        <v>118</v>
      </c>
      <c r="O10" s="260">
        <v>433</v>
      </c>
      <c r="P10" s="260">
        <v>229</v>
      </c>
      <c r="Q10" s="260">
        <v>581</v>
      </c>
      <c r="R10" s="260">
        <v>210</v>
      </c>
      <c r="S10" s="260">
        <v>126</v>
      </c>
      <c r="T10" s="260">
        <v>24</v>
      </c>
      <c r="U10" s="260">
        <v>27</v>
      </c>
      <c r="V10" s="260">
        <v>112</v>
      </c>
      <c r="W10" s="260">
        <v>0</v>
      </c>
      <c r="X10" s="260">
        <v>0</v>
      </c>
      <c r="Y10" s="260">
        <v>0</v>
      </c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</row>
    <row r="11" spans="1:46" s="167" customFormat="1" ht="17.25" thickBot="1" x14ac:dyDescent="0.3">
      <c r="A11" s="177">
        <v>2</v>
      </c>
      <c r="B11" s="178" t="s">
        <v>9</v>
      </c>
      <c r="C11" s="211"/>
      <c r="D11" s="211"/>
      <c r="E11" s="211"/>
      <c r="F11" s="179"/>
      <c r="G11" s="179"/>
      <c r="H11" s="211"/>
      <c r="I11" s="211"/>
      <c r="J11" s="207"/>
      <c r="K11" s="207"/>
      <c r="L11" s="207"/>
      <c r="M11" s="179"/>
      <c r="N11" s="179"/>
      <c r="O11" s="207"/>
      <c r="P11" s="207"/>
      <c r="Q11" s="207"/>
      <c r="R11" s="207"/>
      <c r="S11" s="207"/>
      <c r="T11" s="207"/>
      <c r="U11" s="207"/>
      <c r="V11" s="207"/>
      <c r="W11" s="179"/>
      <c r="X11" s="211"/>
      <c r="Y11" s="179"/>
    </row>
    <row r="12" spans="1:46" s="209" customFormat="1" ht="15.75" customHeight="1" x14ac:dyDescent="0.3">
      <c r="A12" s="254">
        <v>2.1</v>
      </c>
      <c r="B12" s="288" t="s">
        <v>10</v>
      </c>
      <c r="C12" s="305">
        <f>SUM(D12:Y12)</f>
        <v>20236</v>
      </c>
      <c r="D12" s="258">
        <f>D61+D62</f>
        <v>502</v>
      </c>
      <c r="E12" s="258">
        <f t="shared" ref="E12:Y12" si="2">E61+E62</f>
        <v>1573</v>
      </c>
      <c r="F12" s="258">
        <f t="shared" si="2"/>
        <v>806</v>
      </c>
      <c r="G12" s="258">
        <f t="shared" si="2"/>
        <v>1266</v>
      </c>
      <c r="H12" s="258">
        <f t="shared" ref="H12" si="3">H61+H62</f>
        <v>1079</v>
      </c>
      <c r="I12" s="258">
        <f t="shared" si="2"/>
        <v>687</v>
      </c>
      <c r="J12" s="258">
        <f t="shared" si="2"/>
        <v>894</v>
      </c>
      <c r="K12" s="258">
        <f t="shared" si="2"/>
        <v>894</v>
      </c>
      <c r="L12" s="258">
        <f t="shared" si="2"/>
        <v>678</v>
      </c>
      <c r="M12" s="258">
        <f t="shared" si="2"/>
        <v>287</v>
      </c>
      <c r="N12" s="258">
        <f t="shared" si="2"/>
        <v>448</v>
      </c>
      <c r="O12" s="258">
        <f t="shared" si="2"/>
        <v>1333</v>
      </c>
      <c r="P12" s="258">
        <f t="shared" si="2"/>
        <v>1095</v>
      </c>
      <c r="Q12" s="258">
        <f t="shared" si="2"/>
        <v>1696</v>
      </c>
      <c r="R12" s="258">
        <f t="shared" si="2"/>
        <v>919</v>
      </c>
      <c r="S12" s="258">
        <f t="shared" si="2"/>
        <v>630</v>
      </c>
      <c r="T12" s="258">
        <f t="shared" si="2"/>
        <v>312</v>
      </c>
      <c r="U12" s="258">
        <f t="shared" si="2"/>
        <v>703</v>
      </c>
      <c r="V12" s="258">
        <f t="shared" si="2"/>
        <v>1297</v>
      </c>
      <c r="W12" s="258">
        <f t="shared" si="2"/>
        <v>1319</v>
      </c>
      <c r="X12" s="258">
        <f t="shared" si="2"/>
        <v>1235</v>
      </c>
      <c r="Y12" s="258">
        <f t="shared" si="2"/>
        <v>583</v>
      </c>
    </row>
    <row r="13" spans="1:46" s="209" customFormat="1" ht="16.5" customHeight="1" x14ac:dyDescent="0.3">
      <c r="A13" s="257">
        <v>2.2000000000000002</v>
      </c>
      <c r="B13" s="259" t="s">
        <v>12</v>
      </c>
      <c r="C13" s="306">
        <f>SUM(D13:Y13)</f>
        <v>247823006</v>
      </c>
      <c r="D13" s="258">
        <v>5568718</v>
      </c>
      <c r="E13" s="258">
        <v>23487575</v>
      </c>
      <c r="F13" s="258">
        <v>10253014</v>
      </c>
      <c r="G13" s="258">
        <v>15238100</v>
      </c>
      <c r="H13" s="258">
        <v>13816409</v>
      </c>
      <c r="I13" s="258">
        <v>7135798</v>
      </c>
      <c r="J13" s="258">
        <v>11031888</v>
      </c>
      <c r="K13" s="258">
        <v>11687693</v>
      </c>
      <c r="L13" s="258">
        <v>7504689</v>
      </c>
      <c r="M13" s="258">
        <v>1836830</v>
      </c>
      <c r="N13" s="258">
        <v>5607583</v>
      </c>
      <c r="O13" s="258">
        <v>17173522</v>
      </c>
      <c r="P13" s="258">
        <v>13519781</v>
      </c>
      <c r="Q13" s="258">
        <v>22855072</v>
      </c>
      <c r="R13" s="258">
        <v>9946005</v>
      </c>
      <c r="S13" s="258">
        <v>7084322</v>
      </c>
      <c r="T13" s="258">
        <v>4284272</v>
      </c>
      <c r="U13" s="258">
        <v>9038182</v>
      </c>
      <c r="V13" s="258">
        <v>13980862</v>
      </c>
      <c r="W13" s="258">
        <v>14218759</v>
      </c>
      <c r="X13" s="258">
        <v>13358192</v>
      </c>
      <c r="Y13" s="258">
        <v>9195740</v>
      </c>
    </row>
    <row r="14" spans="1:46" s="209" customFormat="1" ht="15.75" x14ac:dyDescent="0.25">
      <c r="A14" s="257">
        <v>2.2999999999999998</v>
      </c>
      <c r="B14" s="259" t="s">
        <v>13</v>
      </c>
      <c r="C14" s="260">
        <f>C13/C6</f>
        <v>13912.479986526694</v>
      </c>
      <c r="D14" s="260">
        <f t="shared" ref="D14:Y14" si="4">D13/D6</f>
        <v>14242.245524296675</v>
      </c>
      <c r="E14" s="260">
        <f t="shared" si="4"/>
        <v>17541.13144137416</v>
      </c>
      <c r="F14" s="260">
        <f t="shared" si="4"/>
        <v>12784.306733167083</v>
      </c>
      <c r="G14" s="260">
        <f t="shared" si="4"/>
        <v>12122.593476531423</v>
      </c>
      <c r="H14" s="260">
        <f t="shared" ref="H14" si="5">H13/H6</f>
        <v>15116.421225382932</v>
      </c>
      <c r="I14" s="260">
        <f t="shared" si="4"/>
        <v>10386.896652110627</v>
      </c>
      <c r="J14" s="260">
        <f t="shared" si="4"/>
        <v>16614.289156626506</v>
      </c>
      <c r="K14" s="260">
        <f t="shared" si="4"/>
        <v>15500.919098143237</v>
      </c>
      <c r="L14" s="260">
        <f t="shared" si="4"/>
        <v>13694.68795620438</v>
      </c>
      <c r="M14" s="260">
        <f t="shared" si="4"/>
        <v>7849.7008547008545</v>
      </c>
      <c r="N14" s="260">
        <f t="shared" si="4"/>
        <v>15840.629943502825</v>
      </c>
      <c r="O14" s="260">
        <f t="shared" si="4"/>
        <v>18153.828752642705</v>
      </c>
      <c r="P14" s="260">
        <f t="shared" si="4"/>
        <v>16815.648009950248</v>
      </c>
      <c r="Q14" s="260">
        <f t="shared" si="4"/>
        <v>19500.914675767919</v>
      </c>
      <c r="R14" s="260">
        <f t="shared" si="4"/>
        <v>10822.638737758432</v>
      </c>
      <c r="S14" s="260">
        <f t="shared" si="4"/>
        <v>11244.955555555556</v>
      </c>
      <c r="T14" s="260">
        <f t="shared" si="4"/>
        <v>13731.641025641025</v>
      </c>
      <c r="U14" s="260">
        <f t="shared" si="4"/>
        <v>12856.588904694168</v>
      </c>
      <c r="V14" s="260">
        <f t="shared" si="4"/>
        <v>11220.595505617977</v>
      </c>
      <c r="W14" s="260">
        <f t="shared" si="4"/>
        <v>10779.953752843063</v>
      </c>
      <c r="X14" s="260">
        <f t="shared" si="4"/>
        <v>10816.349797570851</v>
      </c>
      <c r="Y14" s="260">
        <f t="shared" si="4"/>
        <v>15773.138936535162</v>
      </c>
    </row>
    <row r="15" spans="1:46" s="209" customFormat="1" ht="15.75" x14ac:dyDescent="0.25">
      <c r="A15" s="257">
        <v>2.4</v>
      </c>
      <c r="B15" s="259" t="s">
        <v>25</v>
      </c>
      <c r="C15" s="310">
        <f>SUM(D15:Y15)</f>
        <v>31</v>
      </c>
      <c r="D15" s="297">
        <v>1</v>
      </c>
      <c r="E15" s="297">
        <v>2</v>
      </c>
      <c r="F15" s="298">
        <v>1</v>
      </c>
      <c r="G15" s="298">
        <v>2</v>
      </c>
      <c r="H15" s="201">
        <v>1</v>
      </c>
      <c r="I15" s="201">
        <v>2</v>
      </c>
      <c r="J15" s="299">
        <v>1</v>
      </c>
      <c r="K15" s="299">
        <v>2</v>
      </c>
      <c r="L15" s="299">
        <v>1</v>
      </c>
      <c r="M15" s="300">
        <v>1</v>
      </c>
      <c r="N15" s="301">
        <v>1</v>
      </c>
      <c r="O15" s="299">
        <v>2</v>
      </c>
      <c r="P15" s="299">
        <v>2</v>
      </c>
      <c r="Q15" s="299">
        <v>2</v>
      </c>
      <c r="R15" s="299">
        <v>1</v>
      </c>
      <c r="S15" s="299">
        <v>1</v>
      </c>
      <c r="T15" s="299">
        <v>1</v>
      </c>
      <c r="U15" s="299">
        <v>2</v>
      </c>
      <c r="V15" s="299">
        <v>2</v>
      </c>
      <c r="W15" s="300">
        <v>2</v>
      </c>
      <c r="X15" s="297">
        <v>1</v>
      </c>
      <c r="Y15" s="301"/>
    </row>
    <row r="16" spans="1:46" s="209" customFormat="1" ht="15.75" x14ac:dyDescent="0.25">
      <c r="A16" s="257">
        <v>2.5</v>
      </c>
      <c r="B16" s="259" t="s">
        <v>26</v>
      </c>
      <c r="C16" s="307">
        <f t="shared" ref="C16:K16" si="6">+C6/C15</f>
        <v>574.61290322580646</v>
      </c>
      <c r="D16" s="263">
        <f t="shared" si="6"/>
        <v>391</v>
      </c>
      <c r="E16" s="263">
        <f t="shared" si="6"/>
        <v>669.5</v>
      </c>
      <c r="F16" s="263">
        <f t="shared" si="6"/>
        <v>802</v>
      </c>
      <c r="G16" s="263">
        <f t="shared" si="6"/>
        <v>628.5</v>
      </c>
      <c r="H16" s="263">
        <f t="shared" ref="H16" si="7">+H6/H15</f>
        <v>914</v>
      </c>
      <c r="I16" s="263">
        <f t="shared" si="6"/>
        <v>343.5</v>
      </c>
      <c r="J16" s="264">
        <f t="shared" si="6"/>
        <v>664</v>
      </c>
      <c r="K16" s="263">
        <f t="shared" si="6"/>
        <v>377</v>
      </c>
      <c r="L16" s="261">
        <f>L12/L15</f>
        <v>678</v>
      </c>
      <c r="M16" s="262">
        <f>M12/M15</f>
        <v>287</v>
      </c>
      <c r="N16" s="262">
        <f>N12/N15</f>
        <v>448</v>
      </c>
      <c r="O16" s="264">
        <f t="shared" ref="O16:U16" si="8">+O6/O15</f>
        <v>473</v>
      </c>
      <c r="P16" s="264">
        <f t="shared" si="8"/>
        <v>402</v>
      </c>
      <c r="Q16" s="264">
        <f t="shared" si="8"/>
        <v>586</v>
      </c>
      <c r="R16" s="264">
        <f t="shared" si="8"/>
        <v>919</v>
      </c>
      <c r="S16" s="264">
        <f t="shared" si="8"/>
        <v>630</v>
      </c>
      <c r="T16" s="264">
        <f t="shared" si="8"/>
        <v>312</v>
      </c>
      <c r="U16" s="264">
        <f t="shared" si="8"/>
        <v>351.5</v>
      </c>
      <c r="V16" s="261">
        <f>V12/V15</f>
        <v>648.5</v>
      </c>
      <c r="W16" s="262">
        <f>W12/W15</f>
        <v>659.5</v>
      </c>
      <c r="X16" s="262">
        <f>X12/X15</f>
        <v>1235</v>
      </c>
      <c r="Y16" s="263" t="e">
        <f>+Y6/Y15</f>
        <v>#DIV/0!</v>
      </c>
    </row>
    <row r="17" spans="1:25" s="209" customFormat="1" ht="16.5" thickBot="1" x14ac:dyDescent="0.3">
      <c r="A17" s="257">
        <v>2.6</v>
      </c>
      <c r="B17" s="289" t="s">
        <v>27</v>
      </c>
      <c r="C17" s="308">
        <f>C13/C15</f>
        <v>7994290.5161290327</v>
      </c>
      <c r="D17" s="265">
        <f t="shared" ref="D17:X17" si="9">D13/D15</f>
        <v>5568718</v>
      </c>
      <c r="E17" s="265">
        <f t="shared" si="9"/>
        <v>11743787.5</v>
      </c>
      <c r="F17" s="265">
        <f t="shared" si="9"/>
        <v>10253014</v>
      </c>
      <c r="G17" s="266">
        <f t="shared" si="9"/>
        <v>7619050</v>
      </c>
      <c r="H17" s="265">
        <f t="shared" ref="H17" si="10">H13/H15</f>
        <v>13816409</v>
      </c>
      <c r="I17" s="265">
        <f t="shared" si="9"/>
        <v>3567899</v>
      </c>
      <c r="J17" s="264">
        <f t="shared" si="9"/>
        <v>11031888</v>
      </c>
      <c r="K17" s="265">
        <f t="shared" si="9"/>
        <v>5843846.5</v>
      </c>
      <c r="L17" s="261">
        <f t="shared" si="9"/>
        <v>7504689</v>
      </c>
      <c r="M17" s="262">
        <f t="shared" si="9"/>
        <v>1836830</v>
      </c>
      <c r="N17" s="262">
        <f>N13/N15</f>
        <v>5607583</v>
      </c>
      <c r="O17" s="264">
        <f t="shared" si="9"/>
        <v>8586761</v>
      </c>
      <c r="P17" s="264">
        <f t="shared" si="9"/>
        <v>6759890.5</v>
      </c>
      <c r="Q17" s="264">
        <f t="shared" si="9"/>
        <v>11427536</v>
      </c>
      <c r="R17" s="264">
        <f t="shared" si="9"/>
        <v>9946005</v>
      </c>
      <c r="S17" s="264">
        <f>S13/S15</f>
        <v>7084322</v>
      </c>
      <c r="T17" s="264">
        <f t="shared" si="9"/>
        <v>4284272</v>
      </c>
      <c r="U17" s="264">
        <f t="shared" si="9"/>
        <v>4519091</v>
      </c>
      <c r="V17" s="261">
        <f t="shared" si="9"/>
        <v>6990431</v>
      </c>
      <c r="W17" s="262">
        <f t="shared" si="9"/>
        <v>7109379.5</v>
      </c>
      <c r="X17" s="262">
        <f t="shared" si="9"/>
        <v>13358192</v>
      </c>
      <c r="Y17" s="265" t="e">
        <f>Y13/Y15</f>
        <v>#DIV/0!</v>
      </c>
    </row>
    <row r="18" spans="1:25" s="167" customFormat="1" ht="17.25" thickBot="1" x14ac:dyDescent="0.3">
      <c r="A18" s="177">
        <v>3</v>
      </c>
      <c r="B18" s="178" t="s">
        <v>17</v>
      </c>
      <c r="C18" s="211"/>
      <c r="D18" s="211"/>
      <c r="E18" s="211"/>
      <c r="F18" s="179"/>
      <c r="G18" s="179"/>
      <c r="H18" s="211"/>
      <c r="I18" s="211"/>
      <c r="J18" s="207"/>
      <c r="K18" s="207"/>
      <c r="L18" s="207"/>
      <c r="M18" s="179"/>
      <c r="N18" s="179"/>
      <c r="O18" s="207"/>
      <c r="P18" s="207"/>
      <c r="Q18" s="207"/>
      <c r="R18" s="207"/>
      <c r="S18" s="207"/>
      <c r="T18" s="207"/>
      <c r="U18" s="207"/>
      <c r="V18" s="207"/>
      <c r="W18" s="179"/>
      <c r="X18" s="211"/>
      <c r="Y18" s="179"/>
    </row>
    <row r="19" spans="1:25" s="209" customFormat="1" ht="16.5" x14ac:dyDescent="0.25">
      <c r="A19" s="257">
        <v>3.1</v>
      </c>
      <c r="B19" s="290" t="s">
        <v>18</v>
      </c>
      <c r="C19" s="305">
        <f>SUM(D19:Y19)</f>
        <v>2077</v>
      </c>
      <c r="D19" s="315">
        <v>34</v>
      </c>
      <c r="E19" s="315">
        <v>211</v>
      </c>
      <c r="F19" s="315">
        <v>121</v>
      </c>
      <c r="G19" s="315">
        <v>71</v>
      </c>
      <c r="H19" s="315">
        <v>101</v>
      </c>
      <c r="I19" s="315">
        <v>52</v>
      </c>
      <c r="J19" s="315">
        <v>98</v>
      </c>
      <c r="K19" s="315">
        <v>96</v>
      </c>
      <c r="L19" s="315">
        <v>25</v>
      </c>
      <c r="M19" s="315">
        <v>0</v>
      </c>
      <c r="N19" s="315">
        <v>44</v>
      </c>
      <c r="O19" s="315">
        <v>99</v>
      </c>
      <c r="P19" s="315">
        <v>106</v>
      </c>
      <c r="Q19" s="315">
        <v>195</v>
      </c>
      <c r="R19" s="315">
        <v>115</v>
      </c>
      <c r="S19" s="315">
        <v>66</v>
      </c>
      <c r="T19" s="315">
        <v>38</v>
      </c>
      <c r="U19" s="315">
        <v>95</v>
      </c>
      <c r="V19" s="315">
        <v>183</v>
      </c>
      <c r="W19" s="315">
        <v>158</v>
      </c>
      <c r="X19" s="315">
        <v>94</v>
      </c>
      <c r="Y19" s="315">
        <v>75</v>
      </c>
    </row>
    <row r="20" spans="1:25" s="209" customFormat="1" ht="16.5" x14ac:dyDescent="0.25">
      <c r="A20" s="257">
        <v>3.2</v>
      </c>
      <c r="B20" s="259" t="s">
        <v>19</v>
      </c>
      <c r="C20" s="305">
        <f>SUM(D20:Y20)</f>
        <v>47328000</v>
      </c>
      <c r="D20" s="315">
        <v>765000</v>
      </c>
      <c r="E20" s="315">
        <v>5745000</v>
      </c>
      <c r="F20" s="315">
        <v>2860000</v>
      </c>
      <c r="G20" s="315">
        <v>1520000</v>
      </c>
      <c r="H20" s="315">
        <v>2420000</v>
      </c>
      <c r="I20" s="315">
        <v>1040000</v>
      </c>
      <c r="J20" s="315">
        <v>2140000</v>
      </c>
      <c r="K20" s="315">
        <v>2119000</v>
      </c>
      <c r="L20" s="315">
        <v>520000</v>
      </c>
      <c r="M20" s="315">
        <v>0</v>
      </c>
      <c r="N20" s="315">
        <v>980000</v>
      </c>
      <c r="O20" s="315">
        <v>2310000</v>
      </c>
      <c r="P20" s="315">
        <v>2614000</v>
      </c>
      <c r="Q20" s="315">
        <v>4709000</v>
      </c>
      <c r="R20" s="315">
        <v>2395000</v>
      </c>
      <c r="S20" s="315">
        <v>1314000</v>
      </c>
      <c r="T20" s="315">
        <v>770000</v>
      </c>
      <c r="U20" s="315">
        <v>2279000</v>
      </c>
      <c r="V20" s="315">
        <v>3812000</v>
      </c>
      <c r="W20" s="315">
        <v>3406000</v>
      </c>
      <c r="X20" s="315">
        <v>2140000</v>
      </c>
      <c r="Y20" s="315">
        <v>1470000</v>
      </c>
    </row>
    <row r="21" spans="1:25" s="209" customFormat="1" ht="15" customHeight="1" x14ac:dyDescent="0.25">
      <c r="A21" s="257">
        <v>3.3</v>
      </c>
      <c r="B21" s="259" t="s">
        <v>20</v>
      </c>
      <c r="C21" s="210">
        <f>SUM(D21:Y21)</f>
        <v>34953244</v>
      </c>
      <c r="D21" s="260">
        <v>1204614</v>
      </c>
      <c r="E21" s="260">
        <v>2862848</v>
      </c>
      <c r="F21" s="260">
        <v>1426784</v>
      </c>
      <c r="G21" s="260">
        <v>2470320</v>
      </c>
      <c r="H21" s="260">
        <v>2076533</v>
      </c>
      <c r="I21" s="260">
        <v>1051331</v>
      </c>
      <c r="J21" s="260">
        <v>1866791</v>
      </c>
      <c r="K21" s="260">
        <v>1339922</v>
      </c>
      <c r="L21" s="260">
        <v>1353444</v>
      </c>
      <c r="M21" s="260">
        <v>771539</v>
      </c>
      <c r="N21" s="260">
        <v>775693</v>
      </c>
      <c r="O21" s="260">
        <v>2461802</v>
      </c>
      <c r="P21" s="260">
        <v>2061781</v>
      </c>
      <c r="Q21" s="260">
        <v>3188573</v>
      </c>
      <c r="R21" s="260">
        <v>1441521</v>
      </c>
      <c r="S21" s="260">
        <v>951956</v>
      </c>
      <c r="T21" s="260">
        <v>551911</v>
      </c>
      <c r="U21" s="260">
        <v>1175730</v>
      </c>
      <c r="V21" s="260">
        <v>1548421</v>
      </c>
      <c r="W21" s="260">
        <v>1732541</v>
      </c>
      <c r="X21" s="260">
        <v>1956764</v>
      </c>
      <c r="Y21" s="260">
        <v>682425</v>
      </c>
    </row>
    <row r="22" spans="1:25" s="209" customFormat="1" ht="15.75" x14ac:dyDescent="0.25">
      <c r="A22" s="257">
        <v>3.4</v>
      </c>
      <c r="B22" s="259" t="s">
        <v>21</v>
      </c>
      <c r="C22" s="210">
        <f>SUM(D22:Y22)</f>
        <v>32665495</v>
      </c>
      <c r="D22" s="260">
        <v>551786</v>
      </c>
      <c r="E22" s="260">
        <v>2862848</v>
      </c>
      <c r="F22" s="260">
        <v>1422293</v>
      </c>
      <c r="G22" s="260">
        <v>2448982</v>
      </c>
      <c r="H22" s="260">
        <v>2076533</v>
      </c>
      <c r="I22" s="260">
        <v>1009066</v>
      </c>
      <c r="J22" s="260">
        <v>1329786</v>
      </c>
      <c r="K22" s="260">
        <v>1133662</v>
      </c>
      <c r="L22" s="260">
        <v>1291998</v>
      </c>
      <c r="M22" s="260">
        <v>454421</v>
      </c>
      <c r="N22" s="260">
        <v>750394</v>
      </c>
      <c r="O22" s="260">
        <v>2376838</v>
      </c>
      <c r="P22" s="260">
        <v>1911590</v>
      </c>
      <c r="Q22" s="260">
        <v>3137863</v>
      </c>
      <c r="R22" s="260">
        <v>1376129</v>
      </c>
      <c r="S22" s="260">
        <v>951956</v>
      </c>
      <c r="T22" s="260">
        <v>494041</v>
      </c>
      <c r="U22" s="260">
        <v>1175730</v>
      </c>
      <c r="V22" s="260">
        <v>1548421</v>
      </c>
      <c r="W22" s="260">
        <v>1721969</v>
      </c>
      <c r="X22" s="260">
        <v>1956764</v>
      </c>
      <c r="Y22" s="260">
        <v>682425</v>
      </c>
    </row>
    <row r="23" spans="1:25" s="209" customFormat="1" ht="16.5" thickBot="1" x14ac:dyDescent="0.3">
      <c r="A23" s="257">
        <v>3.5</v>
      </c>
      <c r="B23" s="267" t="s">
        <v>130</v>
      </c>
      <c r="C23" s="210">
        <f>SUM(D23:Y23)</f>
        <v>4785258</v>
      </c>
      <c r="D23" s="260">
        <v>95602</v>
      </c>
      <c r="E23" s="260">
        <v>450045</v>
      </c>
      <c r="F23" s="260">
        <v>193439</v>
      </c>
      <c r="G23" s="260">
        <v>322801</v>
      </c>
      <c r="H23" s="260">
        <v>291766</v>
      </c>
      <c r="I23" s="260">
        <v>152251</v>
      </c>
      <c r="J23" s="260">
        <v>192365</v>
      </c>
      <c r="K23" s="260">
        <v>201361</v>
      </c>
      <c r="L23" s="260">
        <v>193283</v>
      </c>
      <c r="M23" s="260">
        <v>43745</v>
      </c>
      <c r="N23" s="260">
        <v>109323</v>
      </c>
      <c r="O23" s="260">
        <v>366460</v>
      </c>
      <c r="P23" s="260">
        <v>267153</v>
      </c>
      <c r="Q23" s="260">
        <v>436238</v>
      </c>
      <c r="R23" s="260">
        <v>170499</v>
      </c>
      <c r="S23" s="260">
        <v>145783</v>
      </c>
      <c r="T23" s="260">
        <v>76717</v>
      </c>
      <c r="U23" s="260">
        <v>164288</v>
      </c>
      <c r="V23" s="260">
        <v>229517</v>
      </c>
      <c r="W23" s="260">
        <v>248911</v>
      </c>
      <c r="X23" s="260">
        <v>265096</v>
      </c>
      <c r="Y23" s="260">
        <v>168615</v>
      </c>
    </row>
    <row r="24" spans="1:25" s="167" customFormat="1" ht="17.25" thickBot="1" x14ac:dyDescent="0.3">
      <c r="A24" s="177">
        <v>4</v>
      </c>
      <c r="B24" s="178" t="s">
        <v>23</v>
      </c>
      <c r="C24" s="212"/>
      <c r="D24" s="212"/>
      <c r="E24" s="212"/>
      <c r="F24" s="212"/>
      <c r="G24" s="212"/>
      <c r="H24" s="212"/>
      <c r="I24" s="212"/>
      <c r="J24" s="213"/>
      <c r="K24" s="213"/>
      <c r="L24" s="213"/>
      <c r="M24" s="214"/>
      <c r="N24" s="212"/>
      <c r="O24" s="213"/>
      <c r="P24" s="213"/>
      <c r="Q24" s="213"/>
      <c r="R24" s="213"/>
      <c r="S24" s="213"/>
      <c r="T24" s="213"/>
      <c r="U24" s="213"/>
      <c r="V24" s="213"/>
      <c r="W24" s="214"/>
      <c r="X24" s="212"/>
      <c r="Y24" s="212"/>
    </row>
    <row r="25" spans="1:25" s="209" customFormat="1" ht="17.45" customHeight="1" x14ac:dyDescent="0.25">
      <c r="A25" s="257">
        <v>4.0999999999999996</v>
      </c>
      <c r="B25" s="290" t="s">
        <v>28</v>
      </c>
      <c r="C25" s="309">
        <f>(C48-C43-C44)/C13</f>
        <v>9.0432685656310699E-3</v>
      </c>
      <c r="D25" s="268">
        <f>(D48-D43-D44)/D13</f>
        <v>0.11755524341509123</v>
      </c>
      <c r="E25" s="268">
        <f t="shared" ref="E25:W25" si="11">(E48-E43-E44)/E13</f>
        <v>0</v>
      </c>
      <c r="F25" s="268">
        <f t="shared" si="11"/>
        <v>0</v>
      </c>
      <c r="G25" s="268">
        <f t="shared" si="11"/>
        <v>1.0283434286426786E-3</v>
      </c>
      <c r="H25" s="268">
        <f t="shared" ref="H25" si="12">(H48-H43-H44)/H13</f>
        <v>0</v>
      </c>
      <c r="I25" s="268">
        <f t="shared" si="11"/>
        <v>8.3664083540481386E-3</v>
      </c>
      <c r="J25" s="268">
        <f t="shared" si="11"/>
        <v>5.0756135305217019E-2</v>
      </c>
      <c r="K25" s="268">
        <f t="shared" si="11"/>
        <v>1.7647623016792107E-2</v>
      </c>
      <c r="L25" s="268">
        <f t="shared" si="11"/>
        <v>8.1876810618001627E-3</v>
      </c>
      <c r="M25" s="268">
        <f t="shared" si="11"/>
        <v>0.1707425292487601</v>
      </c>
      <c r="N25" s="268">
        <f t="shared" si="11"/>
        <v>4.5115694230473272E-3</v>
      </c>
      <c r="O25" s="268">
        <f t="shared" si="11"/>
        <v>5.0518466741999689E-3</v>
      </c>
      <c r="P25" s="268">
        <f t="shared" si="11"/>
        <v>4.6164948973655712E-3</v>
      </c>
      <c r="Q25" s="268">
        <f t="shared" si="11"/>
        <v>2.6262441877234078E-3</v>
      </c>
      <c r="R25" s="268">
        <f t="shared" si="11"/>
        <v>6.5885750107706562E-3</v>
      </c>
      <c r="S25" s="268">
        <f t="shared" si="11"/>
        <v>0</v>
      </c>
      <c r="T25" s="268">
        <f t="shared" si="11"/>
        <v>1.6300552345882801E-2</v>
      </c>
      <c r="U25" s="268">
        <f t="shared" si="11"/>
        <v>0</v>
      </c>
      <c r="V25" s="268">
        <f t="shared" si="11"/>
        <v>0</v>
      </c>
      <c r="W25" s="268">
        <f t="shared" si="11"/>
        <v>0</v>
      </c>
      <c r="X25" s="268">
        <f>(X48-X43-X44)/X13</f>
        <v>0</v>
      </c>
      <c r="Y25" s="268">
        <f>(Y48-Y43-Y44)/Y13</f>
        <v>0</v>
      </c>
    </row>
    <row r="26" spans="1:25" s="209" customFormat="1" ht="17.45" customHeight="1" thickBot="1" x14ac:dyDescent="0.3">
      <c r="A26" s="257">
        <v>4.2</v>
      </c>
      <c r="B26" s="267" t="s">
        <v>22</v>
      </c>
      <c r="C26" s="309">
        <f>(C13-C48)/C13</f>
        <v>0.98850316987923226</v>
      </c>
      <c r="D26" s="269">
        <f t="shared" ref="D26:W26" si="13">(D22/D21)*100</f>
        <v>45.806042433509816</v>
      </c>
      <c r="E26" s="269">
        <f t="shared" si="13"/>
        <v>100</v>
      </c>
      <c r="F26" s="270">
        <f t="shared" si="13"/>
        <v>99.685236167492761</v>
      </c>
      <c r="G26" s="270">
        <f t="shared" si="13"/>
        <v>99.13622526636226</v>
      </c>
      <c r="H26" s="269">
        <f t="shared" ref="H26" si="14">(H22/H21)*100</f>
        <v>100</v>
      </c>
      <c r="I26" s="269">
        <f t="shared" si="13"/>
        <v>95.97985791344496</v>
      </c>
      <c r="J26" s="271">
        <f t="shared" si="13"/>
        <v>71.233791034989991</v>
      </c>
      <c r="K26" s="271">
        <f t="shared" si="13"/>
        <v>84.606566650894592</v>
      </c>
      <c r="L26" s="271">
        <f t="shared" si="13"/>
        <v>95.460026421484741</v>
      </c>
      <c r="M26" s="272">
        <f t="shared" si="13"/>
        <v>58.897994787042521</v>
      </c>
      <c r="N26" s="272">
        <f t="shared" si="13"/>
        <v>96.738529289293567</v>
      </c>
      <c r="O26" s="271">
        <f t="shared" si="13"/>
        <v>96.548707004056382</v>
      </c>
      <c r="P26" s="271">
        <f t="shared" si="13"/>
        <v>92.715472690843498</v>
      </c>
      <c r="Q26" s="271">
        <f t="shared" si="13"/>
        <v>98.40963340027028</v>
      </c>
      <c r="R26" s="271">
        <f t="shared" si="13"/>
        <v>95.463680376491226</v>
      </c>
      <c r="S26" s="271">
        <f t="shared" si="13"/>
        <v>100</v>
      </c>
      <c r="T26" s="271">
        <f t="shared" si="13"/>
        <v>89.514613769249024</v>
      </c>
      <c r="U26" s="271">
        <f t="shared" si="13"/>
        <v>100</v>
      </c>
      <c r="V26" s="271">
        <f t="shared" si="13"/>
        <v>100</v>
      </c>
      <c r="W26" s="272">
        <f t="shared" si="13"/>
        <v>99.389797990350587</v>
      </c>
      <c r="X26" s="269">
        <v>100</v>
      </c>
      <c r="Y26" s="272">
        <f>(Y22/Y21)*100</f>
        <v>100</v>
      </c>
    </row>
    <row r="27" spans="1:25" s="167" customFormat="1" ht="17.25" thickBot="1" x14ac:dyDescent="0.3">
      <c r="A27" s="177">
        <v>5</v>
      </c>
      <c r="B27" s="215" t="s">
        <v>38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16"/>
      <c r="N27" s="217"/>
      <c r="O27" s="207"/>
      <c r="P27" s="207"/>
      <c r="Q27" s="207"/>
      <c r="R27" s="207"/>
      <c r="S27" s="207"/>
      <c r="T27" s="207"/>
      <c r="U27" s="207"/>
      <c r="V27" s="207"/>
      <c r="W27" s="216"/>
      <c r="X27" s="207"/>
      <c r="Y27" s="217"/>
    </row>
    <row r="28" spans="1:25" s="167" customFormat="1" ht="17.25" thickBot="1" x14ac:dyDescent="0.3">
      <c r="A28" s="218" t="s">
        <v>40</v>
      </c>
      <c r="B28" s="219" t="s">
        <v>35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16"/>
      <c r="N28" s="217"/>
      <c r="O28" s="207"/>
      <c r="P28" s="207"/>
      <c r="Q28" s="207"/>
      <c r="R28" s="207"/>
      <c r="S28" s="207"/>
      <c r="T28" s="207"/>
      <c r="U28" s="207"/>
      <c r="V28" s="207"/>
      <c r="W28" s="216"/>
      <c r="X28" s="207"/>
      <c r="Y28" s="217"/>
    </row>
    <row r="29" spans="1:25" s="209" customFormat="1" ht="15.75" x14ac:dyDescent="0.25">
      <c r="A29" s="181" t="s">
        <v>47</v>
      </c>
      <c r="B29" s="259" t="s">
        <v>14</v>
      </c>
      <c r="C29" s="304">
        <f>SUM(D29:Y29)</f>
        <v>58</v>
      </c>
      <c r="D29" s="260">
        <v>5</v>
      </c>
      <c r="E29" s="260">
        <v>0</v>
      </c>
      <c r="F29" s="260">
        <v>2</v>
      </c>
      <c r="G29" s="260">
        <v>5</v>
      </c>
      <c r="H29" s="260">
        <v>0</v>
      </c>
      <c r="I29" s="260">
        <v>3</v>
      </c>
      <c r="J29" s="260">
        <v>1</v>
      </c>
      <c r="K29" s="260">
        <v>0</v>
      </c>
      <c r="L29" s="260">
        <v>0</v>
      </c>
      <c r="M29" s="260">
        <v>10</v>
      </c>
      <c r="N29" s="260">
        <v>0</v>
      </c>
      <c r="O29" s="260">
        <v>0</v>
      </c>
      <c r="P29" s="260">
        <v>18</v>
      </c>
      <c r="Q29" s="260">
        <v>2</v>
      </c>
      <c r="R29" s="260">
        <v>4</v>
      </c>
      <c r="S29" s="260">
        <v>0</v>
      </c>
      <c r="T29" s="260">
        <v>2</v>
      </c>
      <c r="U29" s="260">
        <v>0</v>
      </c>
      <c r="V29" s="260">
        <v>0</v>
      </c>
      <c r="W29" s="260">
        <v>6</v>
      </c>
      <c r="X29" s="260">
        <v>0</v>
      </c>
      <c r="Y29" s="260">
        <v>0</v>
      </c>
    </row>
    <row r="30" spans="1:25" s="209" customFormat="1" ht="15.75" x14ac:dyDescent="0.25">
      <c r="A30" s="181" t="s">
        <v>48</v>
      </c>
      <c r="B30" s="259" t="s">
        <v>15</v>
      </c>
      <c r="C30" s="304">
        <f>SUM(D30:Y30)</f>
        <v>45</v>
      </c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0">
        <v>5</v>
      </c>
      <c r="J30" s="260">
        <v>1</v>
      </c>
      <c r="K30" s="260">
        <v>0</v>
      </c>
      <c r="L30" s="260">
        <v>0</v>
      </c>
      <c r="M30" s="260">
        <v>13</v>
      </c>
      <c r="N30" s="260">
        <v>0</v>
      </c>
      <c r="O30" s="260">
        <v>0</v>
      </c>
      <c r="P30" s="260">
        <v>25</v>
      </c>
      <c r="Q30" s="260">
        <v>1</v>
      </c>
      <c r="R30" s="260">
        <v>0</v>
      </c>
      <c r="S30" s="260">
        <v>0</v>
      </c>
      <c r="T30" s="260">
        <v>0</v>
      </c>
      <c r="U30" s="260">
        <v>0</v>
      </c>
      <c r="V30" s="260">
        <v>0</v>
      </c>
      <c r="W30" s="260">
        <v>0</v>
      </c>
      <c r="X30" s="260">
        <v>0</v>
      </c>
      <c r="Y30" s="260">
        <v>0</v>
      </c>
    </row>
    <row r="31" spans="1:25" s="209" customFormat="1" ht="15.75" x14ac:dyDescent="0.25">
      <c r="A31" s="181" t="s">
        <v>49</v>
      </c>
      <c r="B31" s="259" t="s">
        <v>16</v>
      </c>
      <c r="C31" s="304">
        <f>SUM(D31:Y31)</f>
        <v>14</v>
      </c>
      <c r="D31" s="260">
        <v>0</v>
      </c>
      <c r="E31" s="260">
        <v>0</v>
      </c>
      <c r="F31" s="260">
        <v>0</v>
      </c>
      <c r="G31" s="260">
        <v>1</v>
      </c>
      <c r="H31" s="260">
        <v>0</v>
      </c>
      <c r="I31" s="260">
        <v>5</v>
      </c>
      <c r="J31" s="260">
        <v>1</v>
      </c>
      <c r="K31" s="260">
        <v>0</v>
      </c>
      <c r="L31" s="260">
        <v>0</v>
      </c>
      <c r="M31" s="260">
        <v>3</v>
      </c>
      <c r="N31" s="260">
        <v>0</v>
      </c>
      <c r="O31" s="260">
        <v>0</v>
      </c>
      <c r="P31" s="260">
        <v>1</v>
      </c>
      <c r="Q31" s="260">
        <v>0</v>
      </c>
      <c r="R31" s="260">
        <v>2</v>
      </c>
      <c r="S31" s="260">
        <v>0</v>
      </c>
      <c r="T31" s="260">
        <v>1</v>
      </c>
      <c r="U31" s="260">
        <v>0</v>
      </c>
      <c r="V31" s="260">
        <v>0</v>
      </c>
      <c r="W31" s="260">
        <v>0</v>
      </c>
      <c r="X31" s="260">
        <v>0</v>
      </c>
      <c r="Y31" s="260">
        <v>0</v>
      </c>
    </row>
    <row r="32" spans="1:25" s="209" customFormat="1" ht="15.75" x14ac:dyDescent="0.25">
      <c r="A32" s="181" t="s">
        <v>50</v>
      </c>
      <c r="B32" s="259" t="s">
        <v>128</v>
      </c>
      <c r="C32" s="304">
        <f>SUM(D32:Y32)</f>
        <v>28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1</v>
      </c>
      <c r="J32" s="260">
        <v>5</v>
      </c>
      <c r="K32" s="260">
        <v>2</v>
      </c>
      <c r="L32" s="260">
        <v>0</v>
      </c>
      <c r="M32" s="260">
        <v>6</v>
      </c>
      <c r="N32" s="260">
        <v>1</v>
      </c>
      <c r="O32" s="260">
        <v>1</v>
      </c>
      <c r="P32" s="260">
        <v>4</v>
      </c>
      <c r="Q32" s="260">
        <v>1</v>
      </c>
      <c r="R32" s="260">
        <v>5</v>
      </c>
      <c r="S32" s="260">
        <v>0</v>
      </c>
      <c r="T32" s="260">
        <v>2</v>
      </c>
      <c r="U32" s="260">
        <v>0</v>
      </c>
      <c r="V32" s="260">
        <v>0</v>
      </c>
      <c r="W32" s="260">
        <v>0</v>
      </c>
      <c r="X32" s="260">
        <v>0</v>
      </c>
      <c r="Y32" s="260">
        <v>0</v>
      </c>
    </row>
    <row r="33" spans="1:49" s="209" customFormat="1" ht="15.75" x14ac:dyDescent="0.25">
      <c r="A33" s="181" t="s">
        <v>51</v>
      </c>
      <c r="B33" s="259" t="s">
        <v>129</v>
      </c>
      <c r="C33" s="304">
        <f>SUM(D33:Y33)</f>
        <v>326</v>
      </c>
      <c r="D33" s="260">
        <v>130</v>
      </c>
      <c r="E33" s="260">
        <v>0</v>
      </c>
      <c r="F33" s="260">
        <v>0</v>
      </c>
      <c r="G33" s="260">
        <v>5</v>
      </c>
      <c r="H33" s="260">
        <v>0</v>
      </c>
      <c r="I33" s="260">
        <v>0</v>
      </c>
      <c r="J33" s="260">
        <v>58</v>
      </c>
      <c r="K33" s="260">
        <v>27</v>
      </c>
      <c r="L33" s="260">
        <v>7</v>
      </c>
      <c r="M33" s="260">
        <v>57</v>
      </c>
      <c r="N33" s="260">
        <v>2</v>
      </c>
      <c r="O33" s="260">
        <v>10</v>
      </c>
      <c r="P33" s="260">
        <v>6</v>
      </c>
      <c r="Q33" s="260">
        <v>7</v>
      </c>
      <c r="R33" s="260">
        <v>6</v>
      </c>
      <c r="S33" s="260">
        <v>0</v>
      </c>
      <c r="T33" s="260">
        <v>11</v>
      </c>
      <c r="U33" s="260">
        <v>0</v>
      </c>
      <c r="V33" s="260">
        <v>0</v>
      </c>
      <c r="W33" s="260">
        <v>0</v>
      </c>
      <c r="X33" s="260">
        <v>0</v>
      </c>
      <c r="Y33" s="260">
        <v>0</v>
      </c>
    </row>
    <row r="34" spans="1:49" s="209" customFormat="1" ht="17.25" thickBot="1" x14ac:dyDescent="0.35">
      <c r="A34" s="181" t="s">
        <v>67</v>
      </c>
      <c r="B34" s="259" t="s">
        <v>3</v>
      </c>
      <c r="C34" s="249">
        <f>SUM(C29:C33)</f>
        <v>471</v>
      </c>
      <c r="D34" s="250">
        <f t="shared" ref="D34:L34" si="15">SUM(D29:D33)</f>
        <v>135</v>
      </c>
      <c r="E34" s="250">
        <f t="shared" si="15"/>
        <v>0</v>
      </c>
      <c r="F34" s="251">
        <f t="shared" si="15"/>
        <v>2</v>
      </c>
      <c r="G34" s="251">
        <f t="shared" si="15"/>
        <v>11</v>
      </c>
      <c r="H34" s="250">
        <f t="shared" ref="H34" si="16">SUM(H29:H33)</f>
        <v>0</v>
      </c>
      <c r="I34" s="250">
        <f t="shared" si="15"/>
        <v>14</v>
      </c>
      <c r="J34" s="252">
        <f t="shared" si="15"/>
        <v>66</v>
      </c>
      <c r="K34" s="252">
        <f t="shared" si="15"/>
        <v>29</v>
      </c>
      <c r="L34" s="252">
        <f t="shared" si="15"/>
        <v>7</v>
      </c>
      <c r="M34" s="253">
        <v>0</v>
      </c>
      <c r="N34" s="253">
        <f t="shared" ref="N34:W34" si="17">SUM(N29:N33)</f>
        <v>3</v>
      </c>
      <c r="O34" s="252">
        <f t="shared" si="17"/>
        <v>11</v>
      </c>
      <c r="P34" s="252">
        <f t="shared" si="17"/>
        <v>54</v>
      </c>
      <c r="Q34" s="252">
        <f t="shared" si="17"/>
        <v>11</v>
      </c>
      <c r="R34" s="252">
        <f t="shared" si="17"/>
        <v>17</v>
      </c>
      <c r="S34" s="252">
        <f t="shared" si="17"/>
        <v>0</v>
      </c>
      <c r="T34" s="252">
        <f t="shared" si="17"/>
        <v>16</v>
      </c>
      <c r="U34" s="252">
        <f t="shared" si="17"/>
        <v>0</v>
      </c>
      <c r="V34" s="252">
        <f t="shared" si="17"/>
        <v>0</v>
      </c>
      <c r="W34" s="253">
        <f t="shared" si="17"/>
        <v>6</v>
      </c>
      <c r="X34" s="250">
        <f>SUM(X29:X33)</f>
        <v>0</v>
      </c>
      <c r="Y34" s="253">
        <f>SUM(Y29:Y33)</f>
        <v>0</v>
      </c>
    </row>
    <row r="35" spans="1:49" s="167" customFormat="1" ht="17.25" thickBot="1" x14ac:dyDescent="0.3">
      <c r="A35" s="218" t="s">
        <v>41</v>
      </c>
      <c r="B35" s="180" t="s">
        <v>11</v>
      </c>
      <c r="C35" s="211"/>
      <c r="D35" s="211"/>
      <c r="E35" s="211"/>
      <c r="F35" s="179"/>
      <c r="G35" s="179"/>
      <c r="H35" s="211"/>
      <c r="I35" s="211"/>
      <c r="J35" s="207"/>
      <c r="K35" s="207"/>
      <c r="L35" s="207"/>
      <c r="M35" s="179"/>
      <c r="N35" s="179"/>
      <c r="O35" s="207"/>
      <c r="P35" s="207"/>
      <c r="Q35" s="207"/>
      <c r="R35" s="207"/>
      <c r="S35" s="207"/>
      <c r="T35" s="207"/>
      <c r="U35" s="207"/>
      <c r="V35" s="207"/>
      <c r="W35" s="179"/>
      <c r="X35" s="211"/>
      <c r="Y35" s="179"/>
      <c r="Z35" s="209"/>
    </row>
    <row r="36" spans="1:49" s="209" customFormat="1" ht="15.75" x14ac:dyDescent="0.25">
      <c r="A36" s="181" t="s">
        <v>52</v>
      </c>
      <c r="B36" s="293" t="s">
        <v>14</v>
      </c>
      <c r="C36" s="210">
        <f>SUM(D36:Y36)</f>
        <v>91577</v>
      </c>
      <c r="D36" s="260">
        <v>6358</v>
      </c>
      <c r="E36" s="260">
        <v>0</v>
      </c>
      <c r="F36" s="260">
        <v>4491</v>
      </c>
      <c r="G36" s="260">
        <v>7910</v>
      </c>
      <c r="H36" s="260">
        <v>0</v>
      </c>
      <c r="I36" s="260">
        <v>5264</v>
      </c>
      <c r="J36" s="260">
        <v>1835</v>
      </c>
      <c r="K36" s="260">
        <v>0</v>
      </c>
      <c r="L36" s="260">
        <v>0</v>
      </c>
      <c r="M36" s="260">
        <v>9824</v>
      </c>
      <c r="N36" s="260">
        <v>0</v>
      </c>
      <c r="O36" s="260">
        <v>0</v>
      </c>
      <c r="P36" s="260">
        <v>31731</v>
      </c>
      <c r="Q36" s="260">
        <v>3958</v>
      </c>
      <c r="R36" s="260">
        <v>5092</v>
      </c>
      <c r="S36" s="260">
        <v>0</v>
      </c>
      <c r="T36" s="260">
        <v>4542</v>
      </c>
      <c r="U36" s="260">
        <v>0</v>
      </c>
      <c r="V36" s="260">
        <v>0</v>
      </c>
      <c r="W36" s="260">
        <v>10572</v>
      </c>
      <c r="X36" s="260">
        <v>0</v>
      </c>
      <c r="Y36" s="260">
        <v>0</v>
      </c>
    </row>
    <row r="37" spans="1:49" s="209" customFormat="1" ht="15.75" x14ac:dyDescent="0.25">
      <c r="A37" s="181" t="s">
        <v>53</v>
      </c>
      <c r="B37" s="293" t="s">
        <v>15</v>
      </c>
      <c r="C37" s="210">
        <f>SUM(D37:Y37)</f>
        <v>96586</v>
      </c>
      <c r="D37" s="260">
        <v>0</v>
      </c>
      <c r="E37" s="260">
        <v>0</v>
      </c>
      <c r="F37" s="260">
        <v>0</v>
      </c>
      <c r="G37" s="260">
        <v>0</v>
      </c>
      <c r="H37" s="260">
        <v>0</v>
      </c>
      <c r="I37" s="260">
        <v>10944</v>
      </c>
      <c r="J37" s="260">
        <v>3630</v>
      </c>
      <c r="K37" s="260">
        <v>0</v>
      </c>
      <c r="L37" s="260">
        <v>0</v>
      </c>
      <c r="M37" s="260">
        <v>21075</v>
      </c>
      <c r="N37" s="260">
        <v>0</v>
      </c>
      <c r="O37" s="260">
        <v>0</v>
      </c>
      <c r="P37" s="260">
        <v>59017</v>
      </c>
      <c r="Q37" s="260">
        <v>1920</v>
      </c>
      <c r="R37" s="260">
        <v>0</v>
      </c>
      <c r="S37" s="260">
        <v>0</v>
      </c>
      <c r="T37" s="260">
        <v>0</v>
      </c>
      <c r="U37" s="260">
        <v>0</v>
      </c>
      <c r="V37" s="260">
        <v>0</v>
      </c>
      <c r="W37" s="260">
        <v>0</v>
      </c>
      <c r="X37" s="260">
        <v>0</v>
      </c>
      <c r="Y37" s="260">
        <v>0</v>
      </c>
    </row>
    <row r="38" spans="1:49" s="201" customFormat="1" ht="15.75" x14ac:dyDescent="0.25">
      <c r="A38" s="247" t="s">
        <v>54</v>
      </c>
      <c r="B38" s="248" t="s">
        <v>16</v>
      </c>
      <c r="C38" s="210">
        <f>SUM(D38:Y38)</f>
        <v>59392</v>
      </c>
      <c r="D38" s="260">
        <v>0</v>
      </c>
      <c r="E38" s="260">
        <v>0</v>
      </c>
      <c r="F38" s="260">
        <v>0</v>
      </c>
      <c r="G38" s="260">
        <v>4700</v>
      </c>
      <c r="H38" s="260">
        <v>0</v>
      </c>
      <c r="I38" s="260">
        <v>20423</v>
      </c>
      <c r="J38" s="260">
        <v>5283</v>
      </c>
      <c r="K38" s="260">
        <v>0</v>
      </c>
      <c r="L38" s="260">
        <v>0</v>
      </c>
      <c r="M38" s="260">
        <v>14574</v>
      </c>
      <c r="N38" s="260">
        <v>0</v>
      </c>
      <c r="O38" s="260">
        <v>0</v>
      </c>
      <c r="P38" s="260">
        <v>3498</v>
      </c>
      <c r="Q38" s="260">
        <v>0</v>
      </c>
      <c r="R38" s="260">
        <v>5262</v>
      </c>
      <c r="S38" s="260">
        <v>0</v>
      </c>
      <c r="T38" s="260">
        <v>5652</v>
      </c>
      <c r="U38" s="260">
        <v>0</v>
      </c>
      <c r="V38" s="260">
        <v>0</v>
      </c>
      <c r="W38" s="260">
        <v>0</v>
      </c>
      <c r="X38" s="260">
        <v>0</v>
      </c>
      <c r="Y38" s="260">
        <v>0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</row>
    <row r="39" spans="1:49" s="248" customFormat="1" ht="15.75" x14ac:dyDescent="0.25">
      <c r="A39" s="247" t="s">
        <v>55</v>
      </c>
      <c r="B39" s="248" t="s">
        <v>128</v>
      </c>
      <c r="C39" s="210">
        <f>SUM(D39:Y39)</f>
        <v>195006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0">
        <v>5634</v>
      </c>
      <c r="J39" s="260">
        <v>44374</v>
      </c>
      <c r="K39" s="260">
        <v>12830</v>
      </c>
      <c r="L39" s="260">
        <v>0</v>
      </c>
      <c r="M39" s="260">
        <v>43091</v>
      </c>
      <c r="N39" s="260">
        <v>1898</v>
      </c>
      <c r="O39" s="260">
        <v>9340</v>
      </c>
      <c r="P39" s="260">
        <v>30450</v>
      </c>
      <c r="Q39" s="260">
        <v>7836</v>
      </c>
      <c r="R39" s="260">
        <v>26195</v>
      </c>
      <c r="S39" s="260">
        <v>0</v>
      </c>
      <c r="T39" s="260">
        <v>13358</v>
      </c>
      <c r="U39" s="260">
        <v>0</v>
      </c>
      <c r="V39" s="260">
        <v>0</v>
      </c>
      <c r="W39" s="260">
        <v>0</v>
      </c>
      <c r="X39" s="260">
        <v>0</v>
      </c>
      <c r="Y39" s="260">
        <v>0</v>
      </c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</row>
    <row r="40" spans="1:49" s="248" customFormat="1" ht="15.75" x14ac:dyDescent="0.25">
      <c r="A40" s="247" t="s">
        <v>56</v>
      </c>
      <c r="B40" s="248" t="s">
        <v>129</v>
      </c>
      <c r="C40" s="210">
        <f>SUM(D40:Y40)</f>
        <v>1845188</v>
      </c>
      <c r="D40" s="260">
        <v>646470</v>
      </c>
      <c r="E40" s="260">
        <v>0</v>
      </c>
      <c r="F40" s="260">
        <v>0</v>
      </c>
      <c r="G40" s="260">
        <v>8728</v>
      </c>
      <c r="H40" s="260">
        <v>0</v>
      </c>
      <c r="I40" s="260">
        <v>0</v>
      </c>
      <c r="J40" s="260">
        <v>481883</v>
      </c>
      <c r="K40" s="260">
        <v>193430</v>
      </c>
      <c r="L40" s="260">
        <v>61446</v>
      </c>
      <c r="M40" s="260">
        <v>228554</v>
      </c>
      <c r="N40" s="260">
        <v>23401</v>
      </c>
      <c r="O40" s="260">
        <v>75624</v>
      </c>
      <c r="P40" s="260">
        <v>25495</v>
      </c>
      <c r="Q40" s="260">
        <v>36996</v>
      </c>
      <c r="R40" s="260">
        <v>28843</v>
      </c>
      <c r="S40" s="260">
        <v>0</v>
      </c>
      <c r="T40" s="260">
        <v>34318</v>
      </c>
      <c r="U40" s="260">
        <v>0</v>
      </c>
      <c r="V40" s="260">
        <v>0</v>
      </c>
      <c r="W40" s="260">
        <v>0</v>
      </c>
      <c r="X40" s="260">
        <v>0</v>
      </c>
      <c r="Y40" s="260">
        <v>0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</row>
    <row r="41" spans="1:49" s="209" customFormat="1" ht="17.25" thickBot="1" x14ac:dyDescent="0.35">
      <c r="A41" s="181" t="s">
        <v>68</v>
      </c>
      <c r="B41" s="292" t="s">
        <v>3</v>
      </c>
      <c r="C41" s="249">
        <f>SUM(C36:C40)</f>
        <v>2287749</v>
      </c>
      <c r="D41" s="250">
        <f t="shared" ref="D41:T41" si="18">SUM(D36:D40)</f>
        <v>652828</v>
      </c>
      <c r="E41" s="250">
        <f>SUM(E36:E40)</f>
        <v>0</v>
      </c>
      <c r="F41" s="251">
        <f t="shared" si="18"/>
        <v>4491</v>
      </c>
      <c r="G41" s="251">
        <f>SUM(G36:G40)</f>
        <v>21338</v>
      </c>
      <c r="H41" s="250">
        <f t="shared" ref="H41" si="19">SUM(H36:H40)</f>
        <v>0</v>
      </c>
      <c r="I41" s="250">
        <f t="shared" si="18"/>
        <v>42265</v>
      </c>
      <c r="J41" s="252">
        <f t="shared" si="18"/>
        <v>537005</v>
      </c>
      <c r="K41" s="252">
        <f>SUM(K36:K40)</f>
        <v>206260</v>
      </c>
      <c r="L41" s="252">
        <f t="shared" si="18"/>
        <v>61446</v>
      </c>
      <c r="M41" s="253">
        <f t="shared" si="18"/>
        <v>317118</v>
      </c>
      <c r="N41" s="253">
        <f>SUM(N36:N40)</f>
        <v>25299</v>
      </c>
      <c r="O41" s="252">
        <f t="shared" si="18"/>
        <v>84964</v>
      </c>
      <c r="P41" s="252">
        <f>SUM(P36:P40)</f>
        <v>150191</v>
      </c>
      <c r="Q41" s="252">
        <f>SUM(Q36:Q40)</f>
        <v>50710</v>
      </c>
      <c r="R41" s="252">
        <f t="shared" si="18"/>
        <v>65392</v>
      </c>
      <c r="S41" s="252">
        <f>SUM(S36:S40)</f>
        <v>0</v>
      </c>
      <c r="T41" s="252">
        <f t="shared" si="18"/>
        <v>57870</v>
      </c>
      <c r="U41" s="252">
        <f>SUM(U36:U40)</f>
        <v>0</v>
      </c>
      <c r="V41" s="252">
        <f>SUM(V36:V40)</f>
        <v>0</v>
      </c>
      <c r="W41" s="253">
        <f>SUM(W36:W40)</f>
        <v>10572</v>
      </c>
      <c r="X41" s="250">
        <f>SUM(X36:X40)</f>
        <v>0</v>
      </c>
      <c r="Y41" s="253">
        <f>SUM(Y36:Y40)</f>
        <v>0</v>
      </c>
    </row>
    <row r="42" spans="1:49" s="167" customFormat="1" ht="17.25" thickBot="1" x14ac:dyDescent="0.3">
      <c r="A42" s="218" t="s">
        <v>42</v>
      </c>
      <c r="B42" s="180" t="s">
        <v>29</v>
      </c>
      <c r="C42" s="211"/>
      <c r="D42" s="211"/>
      <c r="E42" s="211"/>
      <c r="F42" s="179"/>
      <c r="G42" s="179"/>
      <c r="H42" s="211"/>
      <c r="I42" s="211"/>
      <c r="J42" s="207"/>
      <c r="K42" s="207"/>
      <c r="L42" s="207"/>
      <c r="M42" s="179"/>
      <c r="N42" s="179"/>
      <c r="O42" s="207"/>
      <c r="P42" s="207"/>
      <c r="Q42" s="207"/>
      <c r="R42" s="207"/>
      <c r="S42" s="207"/>
      <c r="T42" s="207"/>
      <c r="U42" s="207"/>
      <c r="V42" s="207"/>
      <c r="W42" s="179"/>
      <c r="X42" s="211"/>
      <c r="Y42" s="179"/>
    </row>
    <row r="43" spans="1:49" s="209" customFormat="1" ht="15.75" x14ac:dyDescent="0.25">
      <c r="A43" s="181" t="s">
        <v>57</v>
      </c>
      <c r="B43" s="293" t="s">
        <v>14</v>
      </c>
      <c r="C43" s="210">
        <f>SUM(D43:Y43)</f>
        <v>397986</v>
      </c>
      <c r="D43" s="260">
        <v>43784</v>
      </c>
      <c r="E43" s="260">
        <v>0</v>
      </c>
      <c r="F43" s="260">
        <v>13539</v>
      </c>
      <c r="G43" s="260">
        <v>10065</v>
      </c>
      <c r="H43" s="260">
        <v>0</v>
      </c>
      <c r="I43" s="260">
        <v>22430</v>
      </c>
      <c r="J43" s="260">
        <v>3858</v>
      </c>
      <c r="K43" s="260">
        <v>0</v>
      </c>
      <c r="L43" s="260">
        <v>0</v>
      </c>
      <c r="M43" s="260">
        <v>22986</v>
      </c>
      <c r="N43" s="260">
        <v>0</v>
      </c>
      <c r="O43" s="260">
        <v>0</v>
      </c>
      <c r="P43" s="260">
        <v>189449</v>
      </c>
      <c r="Q43" s="260">
        <v>16390</v>
      </c>
      <c r="R43" s="260">
        <v>21325</v>
      </c>
      <c r="S43" s="260">
        <v>0</v>
      </c>
      <c r="T43" s="260">
        <v>11203</v>
      </c>
      <c r="U43" s="260">
        <v>0</v>
      </c>
      <c r="V43" s="260">
        <v>0</v>
      </c>
      <c r="W43" s="260">
        <v>42957</v>
      </c>
      <c r="X43" s="260">
        <v>0</v>
      </c>
      <c r="Y43" s="260">
        <v>0</v>
      </c>
    </row>
    <row r="44" spans="1:49" s="209" customFormat="1" ht="15.75" x14ac:dyDescent="0.25">
      <c r="A44" s="181" t="s">
        <v>58</v>
      </c>
      <c r="B44" s="293" t="s">
        <v>15</v>
      </c>
      <c r="C44" s="210">
        <f>SUM(D44:Y44)</f>
        <v>210063</v>
      </c>
      <c r="D44" s="260">
        <v>0</v>
      </c>
      <c r="E44" s="260">
        <v>0</v>
      </c>
      <c r="F44" s="260">
        <v>0</v>
      </c>
      <c r="G44" s="260">
        <v>0</v>
      </c>
      <c r="H44" s="260">
        <v>0</v>
      </c>
      <c r="I44" s="260">
        <v>59005</v>
      </c>
      <c r="J44" s="260">
        <v>5653</v>
      </c>
      <c r="K44" s="260">
        <v>0</v>
      </c>
      <c r="L44" s="260">
        <v>0</v>
      </c>
      <c r="M44" s="260">
        <v>21075</v>
      </c>
      <c r="N44" s="260">
        <v>0</v>
      </c>
      <c r="O44" s="260">
        <v>0</v>
      </c>
      <c r="P44" s="260">
        <v>116885</v>
      </c>
      <c r="Q44" s="260">
        <v>7445</v>
      </c>
      <c r="R44" s="260">
        <v>0</v>
      </c>
      <c r="S44" s="260">
        <v>0</v>
      </c>
      <c r="T44" s="260">
        <v>0</v>
      </c>
      <c r="U44" s="260">
        <v>0</v>
      </c>
      <c r="V44" s="260">
        <v>0</v>
      </c>
      <c r="W44" s="260">
        <v>0</v>
      </c>
      <c r="X44" s="260">
        <v>0</v>
      </c>
      <c r="Y44" s="260">
        <v>0</v>
      </c>
    </row>
    <row r="45" spans="1:49" s="209" customFormat="1" ht="15.75" x14ac:dyDescent="0.25">
      <c r="A45" s="181" t="s">
        <v>59</v>
      </c>
      <c r="B45" s="293" t="s">
        <v>16</v>
      </c>
      <c r="C45" s="210">
        <f>SUM(D45:Y45)</f>
        <v>121373</v>
      </c>
      <c r="D45" s="260">
        <v>0</v>
      </c>
      <c r="E45" s="260">
        <v>0</v>
      </c>
      <c r="F45" s="260">
        <v>0</v>
      </c>
      <c r="G45" s="260">
        <v>6942</v>
      </c>
      <c r="H45" s="260">
        <v>0</v>
      </c>
      <c r="I45" s="260">
        <v>50146</v>
      </c>
      <c r="J45" s="260">
        <v>23564</v>
      </c>
      <c r="K45" s="260">
        <v>0</v>
      </c>
      <c r="L45" s="260">
        <v>0</v>
      </c>
      <c r="M45" s="260">
        <v>14574</v>
      </c>
      <c r="N45" s="260">
        <v>0</v>
      </c>
      <c r="O45" s="260">
        <v>0</v>
      </c>
      <c r="P45" s="260">
        <v>3498</v>
      </c>
      <c r="Q45" s="260">
        <v>0</v>
      </c>
      <c r="R45" s="260">
        <v>7919</v>
      </c>
      <c r="S45" s="260">
        <v>0</v>
      </c>
      <c r="T45" s="260">
        <v>14730</v>
      </c>
      <c r="U45" s="260">
        <v>0</v>
      </c>
      <c r="V45" s="260">
        <v>0</v>
      </c>
      <c r="W45" s="260">
        <v>0</v>
      </c>
      <c r="X45" s="260">
        <v>0</v>
      </c>
      <c r="Y45" s="260">
        <v>0</v>
      </c>
    </row>
    <row r="46" spans="1:49" s="209" customFormat="1" ht="15.75" x14ac:dyDescent="0.25">
      <c r="A46" s="181" t="s">
        <v>60</v>
      </c>
      <c r="B46" s="291" t="s">
        <v>128</v>
      </c>
      <c r="C46" s="210">
        <f>SUM(D46:Y46)</f>
        <v>264384</v>
      </c>
      <c r="D46" s="260">
        <v>0</v>
      </c>
      <c r="E46" s="260">
        <v>0</v>
      </c>
      <c r="F46" s="260">
        <v>0</v>
      </c>
      <c r="G46" s="260">
        <v>0</v>
      </c>
      <c r="H46" s="260">
        <v>0</v>
      </c>
      <c r="I46" s="260">
        <v>9555</v>
      </c>
      <c r="J46" s="260">
        <v>52466</v>
      </c>
      <c r="K46" s="260">
        <v>12830</v>
      </c>
      <c r="L46" s="260">
        <v>0</v>
      </c>
      <c r="M46" s="260">
        <v>70497</v>
      </c>
      <c r="N46" s="260">
        <v>1898</v>
      </c>
      <c r="O46" s="260">
        <v>11134</v>
      </c>
      <c r="P46" s="260">
        <v>33421</v>
      </c>
      <c r="Q46" s="260">
        <v>23027</v>
      </c>
      <c r="R46" s="260">
        <v>28768</v>
      </c>
      <c r="S46" s="260">
        <v>0</v>
      </c>
      <c r="T46" s="260">
        <v>20788</v>
      </c>
      <c r="U46" s="260">
        <v>0</v>
      </c>
      <c r="V46" s="260">
        <v>0</v>
      </c>
      <c r="W46" s="260">
        <v>0</v>
      </c>
      <c r="X46" s="260">
        <v>0</v>
      </c>
      <c r="Y46" s="260">
        <v>0</v>
      </c>
    </row>
    <row r="47" spans="1:49" s="209" customFormat="1" ht="15.75" x14ac:dyDescent="0.25">
      <c r="A47" s="181" t="s">
        <v>61</v>
      </c>
      <c r="B47" s="291" t="s">
        <v>129</v>
      </c>
      <c r="C47" s="210">
        <f>SUM(D47:Y47)</f>
        <v>1855373</v>
      </c>
      <c r="D47" s="260">
        <v>654632</v>
      </c>
      <c r="E47" s="260">
        <v>0</v>
      </c>
      <c r="F47" s="260">
        <v>0</v>
      </c>
      <c r="G47" s="260">
        <v>8728</v>
      </c>
      <c r="H47" s="260">
        <v>0</v>
      </c>
      <c r="I47" s="260">
        <v>0</v>
      </c>
      <c r="J47" s="260">
        <v>483906</v>
      </c>
      <c r="K47" s="260">
        <v>193430</v>
      </c>
      <c r="L47" s="260">
        <v>61446</v>
      </c>
      <c r="M47" s="260">
        <v>228554</v>
      </c>
      <c r="N47" s="260">
        <v>23401</v>
      </c>
      <c r="O47" s="260">
        <v>75624</v>
      </c>
      <c r="P47" s="260">
        <v>25495</v>
      </c>
      <c r="Q47" s="260">
        <v>36996</v>
      </c>
      <c r="R47" s="260">
        <v>28843</v>
      </c>
      <c r="S47" s="260">
        <v>0</v>
      </c>
      <c r="T47" s="260">
        <v>34318</v>
      </c>
      <c r="U47" s="260">
        <v>0</v>
      </c>
      <c r="V47" s="260">
        <v>0</v>
      </c>
      <c r="W47" s="260">
        <v>0</v>
      </c>
      <c r="X47" s="260">
        <v>0</v>
      </c>
      <c r="Y47" s="260">
        <v>0</v>
      </c>
    </row>
    <row r="48" spans="1:49" s="209" customFormat="1" ht="17.25" thickBot="1" x14ac:dyDescent="0.35">
      <c r="A48" s="181" t="s">
        <v>69</v>
      </c>
      <c r="B48" s="292" t="s">
        <v>3</v>
      </c>
      <c r="C48" s="249">
        <f>SUM(C43:C47)</f>
        <v>2849179</v>
      </c>
      <c r="D48" s="250">
        <f t="shared" ref="D48:T48" si="20">SUM(D43:D47)</f>
        <v>698416</v>
      </c>
      <c r="E48" s="250">
        <f>SUM(E43:E47)</f>
        <v>0</v>
      </c>
      <c r="F48" s="251">
        <f>SUM(F43:F47)</f>
        <v>13539</v>
      </c>
      <c r="G48" s="251">
        <f>SUM(G43:G47)</f>
        <v>25735</v>
      </c>
      <c r="H48" s="250">
        <f t="shared" ref="H48" si="21">SUM(H43:H47)</f>
        <v>0</v>
      </c>
      <c r="I48" s="250">
        <f t="shared" si="20"/>
        <v>141136</v>
      </c>
      <c r="J48" s="252">
        <f t="shared" si="20"/>
        <v>569447</v>
      </c>
      <c r="K48" s="252">
        <f>SUM(K43:K47)</f>
        <v>206260</v>
      </c>
      <c r="L48" s="252">
        <f t="shared" si="20"/>
        <v>61446</v>
      </c>
      <c r="M48" s="253">
        <f t="shared" si="20"/>
        <v>357686</v>
      </c>
      <c r="N48" s="253">
        <f>SUM(N43:N47)</f>
        <v>25299</v>
      </c>
      <c r="O48" s="252">
        <f t="shared" si="20"/>
        <v>86758</v>
      </c>
      <c r="P48" s="252">
        <f>SUM(P43:P47)</f>
        <v>368748</v>
      </c>
      <c r="Q48" s="252">
        <f>SUM(Q43:Q47)</f>
        <v>83858</v>
      </c>
      <c r="R48" s="252">
        <f t="shared" si="20"/>
        <v>86855</v>
      </c>
      <c r="S48" s="252">
        <f>SUM(S43:S47)</f>
        <v>0</v>
      </c>
      <c r="T48" s="252">
        <f t="shared" si="20"/>
        <v>81039</v>
      </c>
      <c r="U48" s="252">
        <f>SUM(U43:U47)</f>
        <v>0</v>
      </c>
      <c r="V48" s="252">
        <f>SUM(V43:V47)</f>
        <v>0</v>
      </c>
      <c r="W48" s="253">
        <f>SUM(W43:W47)</f>
        <v>42957</v>
      </c>
      <c r="X48" s="250">
        <f>SUM(X43:X47)</f>
        <v>0</v>
      </c>
      <c r="Y48" s="253">
        <f>SUM(Y43:Y47)</f>
        <v>0</v>
      </c>
    </row>
    <row r="49" spans="1:25" s="167" customFormat="1" ht="17.25" thickBot="1" x14ac:dyDescent="0.3">
      <c r="A49" s="218" t="s">
        <v>43</v>
      </c>
      <c r="B49" s="180" t="s">
        <v>30</v>
      </c>
      <c r="C49" s="211"/>
      <c r="D49" s="211"/>
      <c r="E49" s="211"/>
      <c r="F49" s="179"/>
      <c r="G49" s="179"/>
      <c r="H49" s="211"/>
      <c r="I49" s="211"/>
      <c r="J49" s="207"/>
      <c r="K49" s="207"/>
      <c r="L49" s="207"/>
      <c r="M49" s="179"/>
      <c r="N49" s="179"/>
      <c r="O49" s="207"/>
      <c r="P49" s="207"/>
      <c r="Q49" s="207"/>
      <c r="R49" s="207"/>
      <c r="S49" s="207"/>
      <c r="T49" s="207"/>
      <c r="U49" s="207"/>
      <c r="V49" s="207"/>
      <c r="W49" s="179"/>
      <c r="X49" s="211"/>
      <c r="Y49" s="179"/>
    </row>
    <row r="50" spans="1:25" s="209" customFormat="1" ht="15.75" x14ac:dyDescent="0.25">
      <c r="A50" s="181" t="s">
        <v>62</v>
      </c>
      <c r="B50" s="293" t="s">
        <v>14</v>
      </c>
      <c r="C50" s="273">
        <f>C43/C$13%</f>
        <v>0.16059283858416276</v>
      </c>
      <c r="D50" s="237">
        <f t="shared" ref="D50:Y54" si="22">D43/D$13%</f>
        <v>0.78624918697624835</v>
      </c>
      <c r="E50" s="237">
        <f t="shared" si="22"/>
        <v>0</v>
      </c>
      <c r="F50" s="237">
        <f t="shared" si="22"/>
        <v>0.13204897603768023</v>
      </c>
      <c r="G50" s="237">
        <f t="shared" si="22"/>
        <v>6.605154185889317E-2</v>
      </c>
      <c r="H50" s="237">
        <f t="shared" ref="H50" si="23">H43/H$13%</f>
        <v>0</v>
      </c>
      <c r="I50" s="237">
        <f t="shared" si="22"/>
        <v>0.31433064669151228</v>
      </c>
      <c r="J50" s="237">
        <f t="shared" si="22"/>
        <v>3.4971348512602737E-2</v>
      </c>
      <c r="K50" s="237">
        <f t="shared" si="22"/>
        <v>0</v>
      </c>
      <c r="L50" s="237">
        <f t="shared" si="22"/>
        <v>0</v>
      </c>
      <c r="M50" s="237">
        <f t="shared" si="22"/>
        <v>1.2513950665004383</v>
      </c>
      <c r="N50" s="237">
        <f t="shared" si="22"/>
        <v>0</v>
      </c>
      <c r="O50" s="237">
        <f t="shared" si="22"/>
        <v>0</v>
      </c>
      <c r="P50" s="237">
        <f t="shared" si="22"/>
        <v>1.4012726981302435</v>
      </c>
      <c r="Q50" s="237">
        <f t="shared" si="22"/>
        <v>7.1712747174894051E-2</v>
      </c>
      <c r="R50" s="237">
        <f t="shared" si="22"/>
        <v>0.21440769434561915</v>
      </c>
      <c r="S50" s="237">
        <f t="shared" si="22"/>
        <v>0</v>
      </c>
      <c r="T50" s="237">
        <f t="shared" si="22"/>
        <v>0.26149133388356294</v>
      </c>
      <c r="U50" s="237">
        <f t="shared" si="22"/>
        <v>0</v>
      </c>
      <c r="V50" s="237">
        <f t="shared" si="22"/>
        <v>0</v>
      </c>
      <c r="W50" s="237">
        <f t="shared" si="22"/>
        <v>0.30211497360634637</v>
      </c>
      <c r="X50" s="237">
        <f t="shared" si="22"/>
        <v>0</v>
      </c>
      <c r="Y50" s="237">
        <f t="shared" si="22"/>
        <v>0</v>
      </c>
    </row>
    <row r="51" spans="1:25" s="209" customFormat="1" ht="15.75" x14ac:dyDescent="0.25">
      <c r="A51" s="181" t="s">
        <v>63</v>
      </c>
      <c r="B51" s="293" t="s">
        <v>15</v>
      </c>
      <c r="C51" s="273">
        <f>C44/C$13%</f>
        <v>8.4763316929502494E-2</v>
      </c>
      <c r="D51" s="237">
        <f t="shared" si="22"/>
        <v>0</v>
      </c>
      <c r="E51" s="237">
        <f t="shared" si="22"/>
        <v>0</v>
      </c>
      <c r="F51" s="237">
        <f t="shared" si="22"/>
        <v>0</v>
      </c>
      <c r="G51" s="237">
        <f t="shared" si="22"/>
        <v>0</v>
      </c>
      <c r="H51" s="237">
        <f t="shared" ref="H51" si="24">H44/H$13%</f>
        <v>0</v>
      </c>
      <c r="I51" s="237">
        <f t="shared" si="22"/>
        <v>0.8268871960781401</v>
      </c>
      <c r="J51" s="237">
        <f t="shared" si="22"/>
        <v>5.1242362141457561E-2</v>
      </c>
      <c r="K51" s="237">
        <f t="shared" si="22"/>
        <v>0</v>
      </c>
      <c r="L51" s="237">
        <f t="shared" si="22"/>
        <v>0</v>
      </c>
      <c r="M51" s="237">
        <f t="shared" si="22"/>
        <v>1.1473571315799502</v>
      </c>
      <c r="N51" s="237">
        <f t="shared" si="22"/>
        <v>0</v>
      </c>
      <c r="O51" s="237">
        <f t="shared" si="22"/>
        <v>0</v>
      </c>
      <c r="P51" s="237">
        <f t="shared" si="22"/>
        <v>0.86454802781198903</v>
      </c>
      <c r="Q51" s="237">
        <f t="shared" si="22"/>
        <v>3.25748262792609E-2</v>
      </c>
      <c r="R51" s="237">
        <f t="shared" si="22"/>
        <v>0</v>
      </c>
      <c r="S51" s="237">
        <f t="shared" si="22"/>
        <v>0</v>
      </c>
      <c r="T51" s="237">
        <f t="shared" si="22"/>
        <v>0</v>
      </c>
      <c r="U51" s="237">
        <f t="shared" si="22"/>
        <v>0</v>
      </c>
      <c r="V51" s="237">
        <f t="shared" si="22"/>
        <v>0</v>
      </c>
      <c r="W51" s="237">
        <f t="shared" si="22"/>
        <v>0</v>
      </c>
      <c r="X51" s="237">
        <f t="shared" si="22"/>
        <v>0</v>
      </c>
      <c r="Y51" s="237">
        <f t="shared" si="22"/>
        <v>0</v>
      </c>
    </row>
    <row r="52" spans="1:25" s="209" customFormat="1" ht="15.75" x14ac:dyDescent="0.25">
      <c r="A52" s="181" t="s">
        <v>64</v>
      </c>
      <c r="B52" s="293" t="s">
        <v>16</v>
      </c>
      <c r="C52" s="273">
        <f>C45/C$13%</f>
        <v>4.8975679037643501E-2</v>
      </c>
      <c r="D52" s="237">
        <f t="shared" si="22"/>
        <v>0</v>
      </c>
      <c r="E52" s="237">
        <f t="shared" si="22"/>
        <v>0</v>
      </c>
      <c r="F52" s="237">
        <f t="shared" si="22"/>
        <v>0</v>
      </c>
      <c r="G52" s="237">
        <f t="shared" si="22"/>
        <v>4.5556860763481012E-2</v>
      </c>
      <c r="H52" s="237">
        <f t="shared" ref="H52" si="25">H45/H$13%</f>
        <v>0</v>
      </c>
      <c r="I52" s="237">
        <f t="shared" si="22"/>
        <v>0.70273850240715896</v>
      </c>
      <c r="J52" s="237">
        <f t="shared" si="22"/>
        <v>0.21359897779962958</v>
      </c>
      <c r="K52" s="237">
        <f t="shared" si="22"/>
        <v>0</v>
      </c>
      <c r="L52" s="237">
        <f t="shared" si="22"/>
        <v>0</v>
      </c>
      <c r="M52" s="237">
        <f t="shared" si="22"/>
        <v>0.79343216301998554</v>
      </c>
      <c r="N52" s="237">
        <f t="shared" si="22"/>
        <v>0</v>
      </c>
      <c r="O52" s="237">
        <f t="shared" si="22"/>
        <v>0</v>
      </c>
      <c r="P52" s="237">
        <f t="shared" si="22"/>
        <v>2.5873200165002674E-2</v>
      </c>
      <c r="Q52" s="237">
        <f t="shared" si="22"/>
        <v>0</v>
      </c>
      <c r="R52" s="237">
        <f t="shared" si="22"/>
        <v>7.9619907691580685E-2</v>
      </c>
      <c r="S52" s="237">
        <f t="shared" si="22"/>
        <v>0</v>
      </c>
      <c r="T52" s="237">
        <f t="shared" si="22"/>
        <v>0.34381570544540591</v>
      </c>
      <c r="U52" s="237">
        <f t="shared" si="22"/>
        <v>0</v>
      </c>
      <c r="V52" s="237">
        <f t="shared" si="22"/>
        <v>0</v>
      </c>
      <c r="W52" s="237">
        <f t="shared" si="22"/>
        <v>0</v>
      </c>
      <c r="X52" s="237">
        <f t="shared" si="22"/>
        <v>0</v>
      </c>
      <c r="Y52" s="237">
        <f t="shared" si="22"/>
        <v>0</v>
      </c>
    </row>
    <row r="53" spans="1:25" s="209" customFormat="1" ht="15.75" x14ac:dyDescent="0.25">
      <c r="A53" s="181" t="s">
        <v>65</v>
      </c>
      <c r="B53" s="291" t="s">
        <v>128</v>
      </c>
      <c r="C53" s="273">
        <f>C46/C$13%</f>
        <v>0.10668258942836001</v>
      </c>
      <c r="D53" s="237">
        <f t="shared" si="22"/>
        <v>0</v>
      </c>
      <c r="E53" s="237">
        <f t="shared" si="22"/>
        <v>0</v>
      </c>
      <c r="F53" s="237">
        <f t="shared" si="22"/>
        <v>0</v>
      </c>
      <c r="G53" s="237">
        <f t="shared" si="22"/>
        <v>0</v>
      </c>
      <c r="H53" s="237">
        <f t="shared" ref="H53" si="26">H46/H$13%</f>
        <v>0</v>
      </c>
      <c r="I53" s="237">
        <f t="shared" si="22"/>
        <v>0.13390233299765494</v>
      </c>
      <c r="J53" s="237">
        <f t="shared" si="22"/>
        <v>0.47558495880306251</v>
      </c>
      <c r="K53" s="237">
        <f t="shared" si="22"/>
        <v>0.10977358833774981</v>
      </c>
      <c r="L53" s="237">
        <f t="shared" si="22"/>
        <v>0</v>
      </c>
      <c r="M53" s="237">
        <f t="shared" si="22"/>
        <v>3.837970851956904</v>
      </c>
      <c r="N53" s="237">
        <f t="shared" si="22"/>
        <v>3.384702464502086E-2</v>
      </c>
      <c r="O53" s="237">
        <f t="shared" si="22"/>
        <v>6.4832362284218695E-2</v>
      </c>
      <c r="P53" s="237">
        <f t="shared" si="22"/>
        <v>0.24720074977545864</v>
      </c>
      <c r="Q53" s="237">
        <f t="shared" si="22"/>
        <v>0.10075225315413576</v>
      </c>
      <c r="R53" s="237">
        <f t="shared" si="22"/>
        <v>0.28924176088791431</v>
      </c>
      <c r="S53" s="237">
        <f t="shared" si="22"/>
        <v>0</v>
      </c>
      <c r="T53" s="237">
        <f t="shared" si="22"/>
        <v>0.48521662490150019</v>
      </c>
      <c r="U53" s="237">
        <f t="shared" si="22"/>
        <v>0</v>
      </c>
      <c r="V53" s="237">
        <f t="shared" si="22"/>
        <v>0</v>
      </c>
      <c r="W53" s="237">
        <f t="shared" si="22"/>
        <v>0</v>
      </c>
      <c r="X53" s="237">
        <f t="shared" si="22"/>
        <v>0</v>
      </c>
      <c r="Y53" s="237">
        <f t="shared" si="22"/>
        <v>0</v>
      </c>
    </row>
    <row r="54" spans="1:25" s="209" customFormat="1" ht="16.5" thickBot="1" x14ac:dyDescent="0.3">
      <c r="A54" s="181" t="s">
        <v>66</v>
      </c>
      <c r="B54" s="291" t="s">
        <v>129</v>
      </c>
      <c r="C54" s="273">
        <f>C47/C$13%</f>
        <v>0.74866858809710346</v>
      </c>
      <c r="D54" s="237">
        <f t="shared" si="22"/>
        <v>11.755524341509123</v>
      </c>
      <c r="E54" s="237">
        <f t="shared" si="22"/>
        <v>0</v>
      </c>
      <c r="F54" s="237">
        <f t="shared" si="22"/>
        <v>0</v>
      </c>
      <c r="G54" s="237">
        <f t="shared" si="22"/>
        <v>5.7277482100786842E-2</v>
      </c>
      <c r="H54" s="237">
        <f t="shared" ref="H54" si="27">H47/H$13%</f>
        <v>0</v>
      </c>
      <c r="I54" s="237">
        <f t="shared" si="22"/>
        <v>0</v>
      </c>
      <c r="J54" s="237">
        <f t="shared" si="22"/>
        <v>4.3864295939190097</v>
      </c>
      <c r="K54" s="237">
        <f t="shared" si="22"/>
        <v>1.6549887133414611</v>
      </c>
      <c r="L54" s="237">
        <f t="shared" si="22"/>
        <v>0.81876810618001628</v>
      </c>
      <c r="M54" s="237">
        <f t="shared" si="22"/>
        <v>12.44284990989912</v>
      </c>
      <c r="N54" s="237">
        <f t="shared" si="22"/>
        <v>0.41730991765971187</v>
      </c>
      <c r="O54" s="237">
        <f t="shared" si="22"/>
        <v>0.44035230513577822</v>
      </c>
      <c r="P54" s="237">
        <f t="shared" si="22"/>
        <v>0.18857553979609581</v>
      </c>
      <c r="Q54" s="237">
        <f t="shared" si="22"/>
        <v>0.161872165618205</v>
      </c>
      <c r="R54" s="237">
        <f t="shared" si="22"/>
        <v>0.2899958324975706</v>
      </c>
      <c r="S54" s="237">
        <f t="shared" si="22"/>
        <v>0</v>
      </c>
      <c r="T54" s="237">
        <f t="shared" si="22"/>
        <v>0.80102290424137401</v>
      </c>
      <c r="U54" s="237">
        <f t="shared" si="22"/>
        <v>0</v>
      </c>
      <c r="V54" s="237">
        <f t="shared" si="22"/>
        <v>0</v>
      </c>
      <c r="W54" s="237">
        <f t="shared" si="22"/>
        <v>0</v>
      </c>
      <c r="X54" s="237">
        <f t="shared" si="22"/>
        <v>0</v>
      </c>
      <c r="Y54" s="237">
        <f t="shared" si="22"/>
        <v>0</v>
      </c>
    </row>
    <row r="55" spans="1:25" s="167" customFormat="1" ht="17.25" thickBot="1" x14ac:dyDescent="0.3">
      <c r="A55" s="177">
        <v>6</v>
      </c>
      <c r="B55" s="180" t="s">
        <v>39</v>
      </c>
      <c r="C55" s="211"/>
      <c r="D55" s="211"/>
      <c r="E55" s="211"/>
      <c r="F55" s="179"/>
      <c r="G55" s="179"/>
      <c r="H55" s="211"/>
      <c r="I55" s="211"/>
      <c r="J55" s="207"/>
      <c r="K55" s="207"/>
      <c r="L55" s="207"/>
      <c r="M55" s="179"/>
      <c r="N55" s="179"/>
      <c r="O55" s="207"/>
      <c r="P55" s="207"/>
      <c r="Q55" s="207"/>
      <c r="R55" s="207"/>
      <c r="S55" s="207"/>
      <c r="T55" s="207"/>
      <c r="U55" s="207"/>
      <c r="V55" s="207"/>
      <c r="W55" s="179"/>
      <c r="X55" s="211"/>
      <c r="Y55" s="179"/>
    </row>
    <row r="56" spans="1:25" s="209" customFormat="1" ht="15.75" x14ac:dyDescent="0.25">
      <c r="A56" s="274" t="s">
        <v>70</v>
      </c>
      <c r="B56" s="294" t="s">
        <v>31</v>
      </c>
      <c r="C56" s="210">
        <f>SUM(D56:Y56)</f>
        <v>16680</v>
      </c>
      <c r="D56" s="260">
        <v>331</v>
      </c>
      <c r="E56" s="260">
        <v>1369</v>
      </c>
      <c r="F56" s="260">
        <v>634</v>
      </c>
      <c r="G56" s="260">
        <v>1082</v>
      </c>
      <c r="H56" s="260">
        <v>869</v>
      </c>
      <c r="I56" s="260">
        <v>569</v>
      </c>
      <c r="J56" s="260">
        <v>704</v>
      </c>
      <c r="K56" s="260">
        <v>765</v>
      </c>
      <c r="L56" s="260">
        <v>557</v>
      </c>
      <c r="M56" s="260">
        <v>151</v>
      </c>
      <c r="N56" s="260">
        <v>371</v>
      </c>
      <c r="O56" s="260">
        <v>1116</v>
      </c>
      <c r="P56" s="260">
        <v>914</v>
      </c>
      <c r="Q56" s="260">
        <v>1402</v>
      </c>
      <c r="R56" s="260">
        <v>694</v>
      </c>
      <c r="S56" s="260">
        <v>536</v>
      </c>
      <c r="T56" s="260">
        <v>258</v>
      </c>
      <c r="U56" s="260">
        <v>604</v>
      </c>
      <c r="V56" s="260">
        <v>1027</v>
      </c>
      <c r="W56" s="260">
        <v>1125</v>
      </c>
      <c r="X56" s="260">
        <v>1019</v>
      </c>
      <c r="Y56" s="260">
        <v>583</v>
      </c>
    </row>
    <row r="57" spans="1:25" s="209" customFormat="1" ht="16.5" thickBot="1" x14ac:dyDescent="0.3">
      <c r="A57" s="274" t="s">
        <v>71</v>
      </c>
      <c r="B57" s="295" t="s">
        <v>19</v>
      </c>
      <c r="C57" s="210">
        <f>SUM(D57:Y57)</f>
        <v>360136000</v>
      </c>
      <c r="D57" s="260">
        <v>6662000</v>
      </c>
      <c r="E57" s="260">
        <v>34440000</v>
      </c>
      <c r="F57" s="260">
        <v>14528000</v>
      </c>
      <c r="G57" s="260">
        <v>24353000</v>
      </c>
      <c r="H57" s="260">
        <v>20989000</v>
      </c>
      <c r="I57" s="260">
        <v>11402000</v>
      </c>
      <c r="J57" s="260">
        <v>14767000</v>
      </c>
      <c r="K57" s="260">
        <v>14889000</v>
      </c>
      <c r="L57" s="260">
        <v>12335000</v>
      </c>
      <c r="M57" s="260">
        <v>3105000</v>
      </c>
      <c r="N57" s="260">
        <v>8286000</v>
      </c>
      <c r="O57" s="260">
        <v>25533000</v>
      </c>
      <c r="P57" s="260">
        <v>20877000</v>
      </c>
      <c r="Q57" s="260">
        <v>33381000</v>
      </c>
      <c r="R57" s="260">
        <v>14054000</v>
      </c>
      <c r="S57" s="260">
        <v>9700000</v>
      </c>
      <c r="T57" s="260">
        <v>5657000</v>
      </c>
      <c r="U57" s="260">
        <v>14034000</v>
      </c>
      <c r="V57" s="260">
        <v>18716000</v>
      </c>
      <c r="W57" s="260">
        <v>20381000</v>
      </c>
      <c r="X57" s="260">
        <v>20572000</v>
      </c>
      <c r="Y57" s="260">
        <v>11475000</v>
      </c>
    </row>
    <row r="58" spans="1:25" s="167" customFormat="1" ht="17.25" thickBot="1" x14ac:dyDescent="0.3">
      <c r="A58" s="177">
        <v>7</v>
      </c>
      <c r="B58" s="246" t="s">
        <v>44</v>
      </c>
      <c r="C58" s="208"/>
      <c r="D58" s="211"/>
      <c r="E58" s="211"/>
      <c r="F58" s="179"/>
      <c r="G58" s="179"/>
      <c r="H58" s="211"/>
      <c r="I58" s="211"/>
      <c r="J58" s="207"/>
      <c r="K58" s="207"/>
      <c r="L58" s="207"/>
      <c r="M58" s="179"/>
      <c r="N58" s="179"/>
      <c r="O58" s="207"/>
      <c r="P58" s="207"/>
      <c r="Q58" s="207"/>
      <c r="R58" s="207"/>
      <c r="S58" s="207"/>
      <c r="T58" s="207"/>
      <c r="U58" s="207"/>
      <c r="V58" s="207"/>
      <c r="W58" s="179"/>
      <c r="X58" s="211"/>
      <c r="Y58" s="179"/>
    </row>
    <row r="59" spans="1:25" s="209" customFormat="1" ht="15.75" x14ac:dyDescent="0.25">
      <c r="A59" s="181">
        <v>7.1</v>
      </c>
      <c r="B59" s="294" t="s">
        <v>45</v>
      </c>
      <c r="C59" s="210">
        <f>SUM(D59:Y59)</f>
        <v>131946008</v>
      </c>
      <c r="D59" s="260">
        <v>1905651</v>
      </c>
      <c r="E59" s="260">
        <v>23114978</v>
      </c>
      <c r="F59" s="260">
        <v>10193382</v>
      </c>
      <c r="G59" s="260">
        <v>14894271</v>
      </c>
      <c r="H59" s="260">
        <v>925146</v>
      </c>
      <c r="I59" s="260">
        <v>6919810</v>
      </c>
      <c r="J59" s="260">
        <v>1022298</v>
      </c>
      <c r="K59" s="260">
        <v>5596562</v>
      </c>
      <c r="L59" s="260">
        <v>2091719</v>
      </c>
      <c r="M59" s="260">
        <v>212238</v>
      </c>
      <c r="N59" s="260">
        <v>396779</v>
      </c>
      <c r="O59" s="260">
        <v>796350</v>
      </c>
      <c r="P59" s="260">
        <v>919246</v>
      </c>
      <c r="Q59" s="260">
        <v>768685</v>
      </c>
      <c r="R59" s="260">
        <v>7437376</v>
      </c>
      <c r="S59" s="260">
        <v>3256734</v>
      </c>
      <c r="T59" s="260">
        <v>1978412</v>
      </c>
      <c r="U59" s="260">
        <v>7834507</v>
      </c>
      <c r="V59" s="260">
        <v>9098564</v>
      </c>
      <c r="W59" s="260">
        <v>13870329</v>
      </c>
      <c r="X59" s="260">
        <v>10399626</v>
      </c>
      <c r="Y59" s="260">
        <v>8313345</v>
      </c>
    </row>
    <row r="60" spans="1:25" s="209" customFormat="1" ht="15.75" x14ac:dyDescent="0.25">
      <c r="A60" s="181">
        <v>7.2</v>
      </c>
      <c r="B60" s="293" t="s">
        <v>46</v>
      </c>
      <c r="C60" s="210">
        <f t="shared" ref="C60:C70" si="28">SUM(D60:Y60)</f>
        <v>115876998</v>
      </c>
      <c r="D60" s="260">
        <v>3663067</v>
      </c>
      <c r="E60" s="260">
        <v>372597</v>
      </c>
      <c r="F60" s="260">
        <v>59632</v>
      </c>
      <c r="G60" s="260">
        <v>343829</v>
      </c>
      <c r="H60" s="260">
        <v>12891263</v>
      </c>
      <c r="I60" s="260">
        <v>215988</v>
      </c>
      <c r="J60" s="260">
        <v>10009590</v>
      </c>
      <c r="K60" s="260">
        <v>6091131</v>
      </c>
      <c r="L60" s="260">
        <v>5412970</v>
      </c>
      <c r="M60" s="260">
        <v>1624592</v>
      </c>
      <c r="N60" s="260">
        <v>5210804</v>
      </c>
      <c r="O60" s="260">
        <v>16377172</v>
      </c>
      <c r="P60" s="260">
        <v>12600535</v>
      </c>
      <c r="Q60" s="260">
        <v>22086387</v>
      </c>
      <c r="R60" s="260">
        <v>2508629</v>
      </c>
      <c r="S60" s="260">
        <v>3827588</v>
      </c>
      <c r="T60" s="260">
        <v>2305860</v>
      </c>
      <c r="U60" s="260">
        <v>1203675</v>
      </c>
      <c r="V60" s="260">
        <v>4882298</v>
      </c>
      <c r="W60" s="260">
        <v>348430</v>
      </c>
      <c r="X60" s="260">
        <v>2958566</v>
      </c>
      <c r="Y60" s="260">
        <v>882395</v>
      </c>
    </row>
    <row r="61" spans="1:25" s="209" customFormat="1" ht="15.75" x14ac:dyDescent="0.25">
      <c r="A61" s="181">
        <v>7.3</v>
      </c>
      <c r="B61" s="275" t="s">
        <v>175</v>
      </c>
      <c r="C61" s="210">
        <f t="shared" si="28"/>
        <v>11031</v>
      </c>
      <c r="D61" s="260">
        <v>204</v>
      </c>
      <c r="E61" s="260">
        <v>1535</v>
      </c>
      <c r="F61" s="260">
        <v>799</v>
      </c>
      <c r="G61" s="260">
        <v>1204</v>
      </c>
      <c r="H61" s="260">
        <v>95</v>
      </c>
      <c r="I61" s="260">
        <v>672</v>
      </c>
      <c r="J61" s="260">
        <v>105</v>
      </c>
      <c r="K61" s="260">
        <v>378</v>
      </c>
      <c r="L61" s="260">
        <v>169</v>
      </c>
      <c r="M61" s="260">
        <v>46</v>
      </c>
      <c r="N61" s="260">
        <v>29</v>
      </c>
      <c r="O61" s="260">
        <v>75</v>
      </c>
      <c r="P61" s="260">
        <v>120</v>
      </c>
      <c r="Q61" s="260">
        <v>81</v>
      </c>
      <c r="R61" s="260">
        <v>682</v>
      </c>
      <c r="S61" s="260">
        <v>319</v>
      </c>
      <c r="T61" s="260">
        <v>179</v>
      </c>
      <c r="U61" s="260">
        <v>614</v>
      </c>
      <c r="V61" s="260">
        <v>937</v>
      </c>
      <c r="W61" s="260">
        <v>1253</v>
      </c>
      <c r="X61" s="260">
        <v>999</v>
      </c>
      <c r="Y61" s="260">
        <v>536</v>
      </c>
    </row>
    <row r="62" spans="1:25" s="209" customFormat="1" ht="15.75" x14ac:dyDescent="0.25">
      <c r="A62" s="181">
        <v>7.4</v>
      </c>
      <c r="B62" s="275" t="s">
        <v>176</v>
      </c>
      <c r="C62" s="210">
        <f t="shared" si="28"/>
        <v>9205</v>
      </c>
      <c r="D62" s="260">
        <v>298</v>
      </c>
      <c r="E62" s="260">
        <v>38</v>
      </c>
      <c r="F62" s="260">
        <v>7</v>
      </c>
      <c r="G62" s="260">
        <v>62</v>
      </c>
      <c r="H62" s="260">
        <v>984</v>
      </c>
      <c r="I62" s="260">
        <v>15</v>
      </c>
      <c r="J62" s="260">
        <v>789</v>
      </c>
      <c r="K62" s="260">
        <v>516</v>
      </c>
      <c r="L62" s="260">
        <v>509</v>
      </c>
      <c r="M62" s="260">
        <v>241</v>
      </c>
      <c r="N62" s="260">
        <v>419</v>
      </c>
      <c r="O62" s="260">
        <v>1258</v>
      </c>
      <c r="P62" s="260">
        <v>975</v>
      </c>
      <c r="Q62" s="260">
        <v>1615</v>
      </c>
      <c r="R62" s="260">
        <v>237</v>
      </c>
      <c r="S62" s="260">
        <v>311</v>
      </c>
      <c r="T62" s="260">
        <v>133</v>
      </c>
      <c r="U62" s="260">
        <v>89</v>
      </c>
      <c r="V62" s="260">
        <v>360</v>
      </c>
      <c r="W62" s="260">
        <v>66</v>
      </c>
      <c r="X62" s="260">
        <v>236</v>
      </c>
      <c r="Y62" s="260">
        <v>47</v>
      </c>
    </row>
    <row r="63" spans="1:25" s="202" customFormat="1" ht="15.75" x14ac:dyDescent="0.25">
      <c r="A63" s="181">
        <v>7.5</v>
      </c>
      <c r="B63" s="275" t="s">
        <v>177</v>
      </c>
      <c r="C63" s="210">
        <f t="shared" si="28"/>
        <v>17796</v>
      </c>
      <c r="D63" s="260">
        <v>391</v>
      </c>
      <c r="E63" s="260">
        <v>1339</v>
      </c>
      <c r="F63" s="260">
        <v>802</v>
      </c>
      <c r="G63" s="260">
        <v>1253</v>
      </c>
      <c r="H63" s="260">
        <v>914</v>
      </c>
      <c r="I63" s="260">
        <v>687</v>
      </c>
      <c r="J63" s="260">
        <v>664</v>
      </c>
      <c r="K63" s="260">
        <v>753</v>
      </c>
      <c r="L63" s="260">
        <v>547</v>
      </c>
      <c r="M63" s="260">
        <v>234</v>
      </c>
      <c r="N63" s="260">
        <v>354</v>
      </c>
      <c r="O63" s="260">
        <v>942</v>
      </c>
      <c r="P63" s="260">
        <v>800</v>
      </c>
      <c r="Q63" s="260">
        <v>1169</v>
      </c>
      <c r="R63" s="260">
        <v>919</v>
      </c>
      <c r="S63" s="260">
        <v>630</v>
      </c>
      <c r="T63" s="260">
        <v>312</v>
      </c>
      <c r="U63" s="260">
        <v>703</v>
      </c>
      <c r="V63" s="260">
        <v>1246</v>
      </c>
      <c r="W63" s="260">
        <v>1319</v>
      </c>
      <c r="X63" s="260">
        <v>1235</v>
      </c>
      <c r="Y63" s="260">
        <v>583</v>
      </c>
    </row>
    <row r="64" spans="1:25" s="202" customFormat="1" ht="15.75" x14ac:dyDescent="0.25">
      <c r="A64" s="181">
        <v>7.7</v>
      </c>
      <c r="B64" s="275" t="s">
        <v>178</v>
      </c>
      <c r="C64" s="210">
        <f t="shared" si="28"/>
        <v>2428</v>
      </c>
      <c r="D64" s="260">
        <v>111</v>
      </c>
      <c r="E64" s="260">
        <v>234</v>
      </c>
      <c r="F64" s="260">
        <v>4</v>
      </c>
      <c r="G64" s="260">
        <v>13</v>
      </c>
      <c r="H64" s="260">
        <v>165</v>
      </c>
      <c r="I64" s="260">
        <v>0</v>
      </c>
      <c r="J64" s="260">
        <v>230</v>
      </c>
      <c r="K64" s="260">
        <v>140</v>
      </c>
      <c r="L64" s="260">
        <v>130</v>
      </c>
      <c r="M64" s="260">
        <v>53</v>
      </c>
      <c r="N64" s="260">
        <v>94</v>
      </c>
      <c r="O64" s="260">
        <v>388</v>
      </c>
      <c r="P64" s="260">
        <v>291</v>
      </c>
      <c r="Q64" s="260">
        <v>524</v>
      </c>
      <c r="R64" s="260">
        <v>0</v>
      </c>
      <c r="S64" s="260">
        <v>0</v>
      </c>
      <c r="T64" s="260">
        <v>0</v>
      </c>
      <c r="U64" s="260">
        <v>0</v>
      </c>
      <c r="V64" s="260">
        <v>51</v>
      </c>
      <c r="W64" s="260">
        <v>0</v>
      </c>
      <c r="X64" s="260">
        <v>0</v>
      </c>
      <c r="Y64" s="260">
        <v>0</v>
      </c>
    </row>
    <row r="65" spans="1:41" s="202" customFormat="1" ht="15.75" x14ac:dyDescent="0.25">
      <c r="A65" s="181">
        <v>7.8</v>
      </c>
      <c r="B65" s="275" t="s">
        <v>179</v>
      </c>
      <c r="C65" s="210">
        <f t="shared" si="28"/>
        <v>2</v>
      </c>
      <c r="D65" s="260">
        <v>0</v>
      </c>
      <c r="E65" s="260">
        <v>0</v>
      </c>
      <c r="F65" s="260">
        <v>0</v>
      </c>
      <c r="G65" s="260">
        <v>0</v>
      </c>
      <c r="H65" s="260">
        <v>0</v>
      </c>
      <c r="I65" s="260">
        <v>0</v>
      </c>
      <c r="J65" s="260">
        <v>1</v>
      </c>
      <c r="K65" s="260">
        <v>1</v>
      </c>
      <c r="L65" s="260">
        <v>0</v>
      </c>
      <c r="M65" s="260">
        <v>0</v>
      </c>
      <c r="N65" s="260">
        <v>0</v>
      </c>
      <c r="O65" s="260">
        <v>0</v>
      </c>
      <c r="P65" s="260">
        <v>0</v>
      </c>
      <c r="Q65" s="260">
        <v>0</v>
      </c>
      <c r="R65" s="260">
        <v>0</v>
      </c>
      <c r="S65" s="260">
        <v>0</v>
      </c>
      <c r="T65" s="260">
        <v>0</v>
      </c>
      <c r="U65" s="260">
        <v>0</v>
      </c>
      <c r="V65" s="260">
        <v>0</v>
      </c>
      <c r="W65" s="260">
        <v>0</v>
      </c>
      <c r="X65" s="260">
        <v>0</v>
      </c>
      <c r="Y65" s="260"/>
    </row>
    <row r="66" spans="1:41" s="202" customFormat="1" ht="15.75" x14ac:dyDescent="0.25">
      <c r="A66" s="181">
        <v>7.9</v>
      </c>
      <c r="B66" s="275" t="s">
        <v>180</v>
      </c>
      <c r="C66" s="210">
        <f t="shared" si="28"/>
        <v>10</v>
      </c>
      <c r="D66" s="260">
        <v>0</v>
      </c>
      <c r="E66" s="260">
        <v>0</v>
      </c>
      <c r="F66" s="260">
        <v>0</v>
      </c>
      <c r="G66" s="260">
        <v>0</v>
      </c>
      <c r="H66" s="260">
        <v>0</v>
      </c>
      <c r="I66" s="260">
        <v>0</v>
      </c>
      <c r="J66" s="260">
        <v>0</v>
      </c>
      <c r="K66" s="260">
        <v>0</v>
      </c>
      <c r="L66" s="260">
        <v>0</v>
      </c>
      <c r="M66" s="260">
        <v>0</v>
      </c>
      <c r="N66" s="260">
        <v>0</v>
      </c>
      <c r="O66" s="260">
        <v>3</v>
      </c>
      <c r="P66" s="260">
        <v>4</v>
      </c>
      <c r="Q66" s="260">
        <v>3</v>
      </c>
      <c r="R66" s="260">
        <v>0</v>
      </c>
      <c r="S66" s="260">
        <v>0</v>
      </c>
      <c r="T66" s="260">
        <v>0</v>
      </c>
      <c r="U66" s="260">
        <v>0</v>
      </c>
      <c r="V66" s="260">
        <v>0</v>
      </c>
      <c r="W66" s="260">
        <v>0</v>
      </c>
      <c r="X66" s="260">
        <v>0</v>
      </c>
      <c r="Y66" s="260">
        <v>0</v>
      </c>
    </row>
    <row r="67" spans="1:41" s="202" customFormat="1" ht="15.75" x14ac:dyDescent="0.25">
      <c r="A67" s="285">
        <v>7.1</v>
      </c>
      <c r="B67" s="275" t="s">
        <v>117</v>
      </c>
      <c r="C67" s="210">
        <f t="shared" si="28"/>
        <v>224351029</v>
      </c>
      <c r="D67" s="260">
        <v>4651870</v>
      </c>
      <c r="E67" s="260">
        <v>21166294</v>
      </c>
      <c r="F67" s="260">
        <v>10241344</v>
      </c>
      <c r="G67" s="260">
        <v>15142492</v>
      </c>
      <c r="H67" s="260">
        <v>12370617</v>
      </c>
      <c r="I67" s="260">
        <v>7135798</v>
      </c>
      <c r="J67" s="260">
        <v>9204495</v>
      </c>
      <c r="K67" s="260">
        <v>9957799</v>
      </c>
      <c r="L67" s="260">
        <v>6644400</v>
      </c>
      <c r="M67" s="260">
        <v>1569299</v>
      </c>
      <c r="N67" s="260">
        <v>4674419</v>
      </c>
      <c r="O67" s="260">
        <v>13370964</v>
      </c>
      <c r="P67" s="260">
        <v>10217763</v>
      </c>
      <c r="Q67" s="260">
        <v>17268338</v>
      </c>
      <c r="R67" s="260">
        <v>9946005</v>
      </c>
      <c r="S67" s="260">
        <v>7084322</v>
      </c>
      <c r="T67" s="260">
        <v>4284272</v>
      </c>
      <c r="U67" s="260">
        <v>9038182</v>
      </c>
      <c r="V67" s="260">
        <v>13609665</v>
      </c>
      <c r="W67" s="260">
        <v>14218759</v>
      </c>
      <c r="X67" s="260">
        <v>13358192</v>
      </c>
      <c r="Y67" s="260">
        <v>9195740</v>
      </c>
    </row>
    <row r="68" spans="1:41" s="202" customFormat="1" ht="15.75" x14ac:dyDescent="0.25">
      <c r="A68" s="181">
        <v>7.11</v>
      </c>
      <c r="B68" s="275" t="s">
        <v>118</v>
      </c>
      <c r="C68" s="210">
        <f t="shared" si="28"/>
        <v>23257206</v>
      </c>
      <c r="D68" s="260">
        <v>916848</v>
      </c>
      <c r="E68" s="260">
        <v>2321281</v>
      </c>
      <c r="F68" s="260">
        <v>11670</v>
      </c>
      <c r="G68" s="260">
        <v>95608</v>
      </c>
      <c r="H68" s="260">
        <v>1445792</v>
      </c>
      <c r="I68" s="260">
        <v>0</v>
      </c>
      <c r="J68" s="260">
        <v>1827393</v>
      </c>
      <c r="K68" s="260">
        <v>1727621</v>
      </c>
      <c r="L68" s="260">
        <v>857514</v>
      </c>
      <c r="M68" s="260">
        <v>267531</v>
      </c>
      <c r="N68" s="260">
        <v>933164</v>
      </c>
      <c r="O68" s="260">
        <v>3735831</v>
      </c>
      <c r="P68" s="260">
        <v>3221674</v>
      </c>
      <c r="Q68" s="260">
        <v>5524082</v>
      </c>
      <c r="R68" s="260">
        <v>0</v>
      </c>
      <c r="S68" s="260">
        <v>0</v>
      </c>
      <c r="T68" s="260">
        <v>0</v>
      </c>
      <c r="U68" s="260">
        <v>0</v>
      </c>
      <c r="V68" s="260">
        <v>371197</v>
      </c>
      <c r="W68" s="260">
        <v>0</v>
      </c>
      <c r="X68" s="260">
        <v>0</v>
      </c>
      <c r="Y68" s="260">
        <v>0</v>
      </c>
    </row>
    <row r="69" spans="1:41" s="202" customFormat="1" ht="15.75" x14ac:dyDescent="0.25">
      <c r="A69" s="181">
        <v>7.12</v>
      </c>
      <c r="B69" s="406" t="s">
        <v>119</v>
      </c>
      <c r="C69" s="210">
        <f t="shared" si="28"/>
        <v>5048</v>
      </c>
      <c r="D69" s="260">
        <v>0</v>
      </c>
      <c r="E69" s="260">
        <v>0</v>
      </c>
      <c r="F69" s="260">
        <v>0</v>
      </c>
      <c r="G69" s="260">
        <v>0</v>
      </c>
      <c r="H69" s="260">
        <v>0</v>
      </c>
      <c r="I69" s="260">
        <v>0</v>
      </c>
      <c r="J69" s="260">
        <v>0</v>
      </c>
      <c r="K69" s="260">
        <v>2273</v>
      </c>
      <c r="L69" s="260">
        <v>2775</v>
      </c>
      <c r="M69" s="260">
        <v>0</v>
      </c>
      <c r="N69" s="260">
        <v>0</v>
      </c>
      <c r="O69" s="260">
        <v>0</v>
      </c>
      <c r="P69" s="260">
        <v>0</v>
      </c>
      <c r="Q69" s="260">
        <v>0</v>
      </c>
      <c r="R69" s="260">
        <v>0</v>
      </c>
      <c r="S69" s="260">
        <v>0</v>
      </c>
      <c r="T69" s="260">
        <v>0</v>
      </c>
      <c r="U69" s="260">
        <v>0</v>
      </c>
      <c r="V69" s="260">
        <v>0</v>
      </c>
      <c r="W69" s="260">
        <v>0</v>
      </c>
      <c r="X69" s="260">
        <v>0</v>
      </c>
      <c r="Y69" s="260">
        <v>0</v>
      </c>
    </row>
    <row r="70" spans="1:41" s="202" customFormat="1" ht="15.75" x14ac:dyDescent="0.25">
      <c r="A70" s="181">
        <v>7.13</v>
      </c>
      <c r="B70" s="275" t="s">
        <v>133</v>
      </c>
      <c r="C70" s="210">
        <f t="shared" si="28"/>
        <v>209723</v>
      </c>
      <c r="D70" s="260">
        <v>0</v>
      </c>
      <c r="E70" s="260">
        <v>0</v>
      </c>
      <c r="F70" s="260">
        <v>0</v>
      </c>
      <c r="G70" s="260">
        <v>0</v>
      </c>
      <c r="H70" s="260">
        <v>0</v>
      </c>
      <c r="I70" s="260">
        <v>0</v>
      </c>
      <c r="J70" s="260">
        <v>0</v>
      </c>
      <c r="K70" s="260">
        <v>0</v>
      </c>
      <c r="L70" s="260">
        <v>0</v>
      </c>
      <c r="M70" s="260">
        <v>0</v>
      </c>
      <c r="N70" s="260">
        <v>0</v>
      </c>
      <c r="O70" s="260">
        <v>66727</v>
      </c>
      <c r="P70" s="260">
        <v>80344</v>
      </c>
      <c r="Q70" s="260">
        <v>62652</v>
      </c>
      <c r="R70" s="260">
        <v>0</v>
      </c>
      <c r="S70" s="260">
        <v>0</v>
      </c>
      <c r="T70" s="260">
        <v>0</v>
      </c>
      <c r="U70" s="260">
        <v>0</v>
      </c>
      <c r="V70" s="260">
        <v>0</v>
      </c>
      <c r="W70" s="260">
        <v>0</v>
      </c>
      <c r="X70" s="260">
        <v>0</v>
      </c>
      <c r="Y70" s="260">
        <v>0</v>
      </c>
    </row>
    <row r="71" spans="1:41" s="202" customFormat="1" ht="15.75" x14ac:dyDescent="0.25">
      <c r="A71" s="282"/>
      <c r="B71" s="283"/>
      <c r="C71" s="284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</row>
    <row r="72" spans="1:41" x14ac:dyDescent="0.25"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</row>
    <row r="73" spans="1:41" x14ac:dyDescent="0.25">
      <c r="C73" s="405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</row>
    <row r="74" spans="1:41" x14ac:dyDescent="0.25">
      <c r="C74" s="405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</row>
  </sheetData>
  <mergeCells count="9">
    <mergeCell ref="X2:Y2"/>
    <mergeCell ref="A1:C1"/>
    <mergeCell ref="J3:L3"/>
    <mergeCell ref="N3:Q3"/>
    <mergeCell ref="V3:W3"/>
    <mergeCell ref="R3:S3"/>
    <mergeCell ref="E3:I3"/>
    <mergeCell ref="D2:Q2"/>
    <mergeCell ref="R2:W2"/>
  </mergeCells>
  <printOptions horizontalCentered="1" verticalCentered="1"/>
  <pageMargins left="0.25" right="0.25" top="0.75" bottom="0.75" header="0.3" footer="0.3"/>
  <pageSetup paperSize="9" scale="37" orientation="landscape" horizontalDpi="4294967293" r:id="rId1"/>
  <headerFooter alignWithMargins="0"/>
  <ignoredErrors>
    <ignoredError sqref="F16 J16" formula="1" unlockedFormula="1"/>
    <ignoredError sqref="I17 R16:R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536"/>
  <sheetViews>
    <sheetView zoomScale="87" zoomScaleNormal="87" zoomScaleSheetLayoutView="90" workbookViewId="0">
      <pane xSplit="3" ySplit="6" topLeftCell="E7" activePane="bottomRight" state="frozen"/>
      <selection pane="topRight" activeCell="D1" sqref="D1"/>
      <selection pane="bottomLeft" activeCell="A7" sqref="A7"/>
      <selection pane="bottomRight" sqref="A1:C1"/>
    </sheetView>
  </sheetViews>
  <sheetFormatPr defaultColWidth="15" defaultRowHeight="13.5" x14ac:dyDescent="0.25"/>
  <cols>
    <col min="1" max="1" width="10.5703125" style="204" bestFit="1" customWidth="1"/>
    <col min="2" max="2" width="49.28515625" style="204" customWidth="1"/>
    <col min="3" max="3" width="15.28515625" style="117" customWidth="1"/>
    <col min="4" max="4" width="13.85546875" style="3" bestFit="1" customWidth="1"/>
    <col min="5" max="5" width="12.5703125" style="3" bestFit="1" customWidth="1"/>
    <col min="6" max="6" width="11" style="3" customWidth="1"/>
    <col min="7" max="7" width="12.5703125" style="3" bestFit="1" customWidth="1"/>
    <col min="8" max="11" width="10.5703125" style="3" bestFit="1" customWidth="1"/>
    <col min="12" max="12" width="15.42578125" style="3" bestFit="1" customWidth="1"/>
    <col min="13" max="13" width="11" style="3" customWidth="1"/>
    <col min="14" max="14" width="11" style="3" bestFit="1" customWidth="1"/>
    <col min="15" max="15" width="12.42578125" style="3" bestFit="1" customWidth="1"/>
    <col min="16" max="16" width="15" style="3"/>
    <col min="17" max="17" width="11" style="3" bestFit="1" customWidth="1"/>
    <col min="18" max="18" width="17.85546875" style="204" bestFit="1" customWidth="1"/>
    <col min="19" max="19" width="11.42578125" style="204" bestFit="1" customWidth="1"/>
    <col min="20" max="20" width="15.5703125" style="204" bestFit="1" customWidth="1"/>
    <col min="21" max="21" width="12" style="204" bestFit="1" customWidth="1"/>
    <col min="22" max="22" width="12.5703125" style="204" bestFit="1" customWidth="1"/>
    <col min="23" max="23" width="11.42578125" style="204" bestFit="1" customWidth="1"/>
    <col min="24" max="24" width="13.85546875" style="3" customWidth="1"/>
    <col min="25" max="25" width="12.42578125" style="3" bestFit="1" customWidth="1"/>
    <col min="26" max="16384" width="15" style="204"/>
  </cols>
  <sheetData>
    <row r="1" spans="1:35" ht="19.5" thickBot="1" x14ac:dyDescent="0.3">
      <c r="A1" s="433" t="s">
        <v>149</v>
      </c>
      <c r="B1" s="434"/>
      <c r="C1" s="435"/>
      <c r="D1" s="396" t="s">
        <v>170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57"/>
      <c r="Q1" s="57"/>
      <c r="X1" s="88"/>
      <c r="Y1" s="88"/>
    </row>
    <row r="2" spans="1:35" ht="19.5" thickBot="1" x14ac:dyDescent="0.3">
      <c r="A2" s="359"/>
      <c r="B2" s="368" t="s">
        <v>81</v>
      </c>
      <c r="C2" s="369">
        <f>Prayas!C2</f>
        <v>43524</v>
      </c>
      <c r="D2" s="425" t="s">
        <v>142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7"/>
      <c r="R2" s="428" t="s">
        <v>143</v>
      </c>
      <c r="S2" s="429"/>
      <c r="T2" s="429"/>
      <c r="U2" s="429"/>
      <c r="V2" s="429"/>
      <c r="W2" s="430"/>
      <c r="X2" s="411" t="s">
        <v>144</v>
      </c>
      <c r="Y2" s="412"/>
    </row>
    <row r="3" spans="1:35" ht="17.25" thickBot="1" x14ac:dyDescent="0.35">
      <c r="A3" s="357" t="s">
        <v>0</v>
      </c>
      <c r="B3" s="358" t="s">
        <v>74</v>
      </c>
      <c r="C3" s="316" t="s">
        <v>160</v>
      </c>
      <c r="D3" s="161" t="s">
        <v>164</v>
      </c>
      <c r="E3" s="436" t="s">
        <v>72</v>
      </c>
      <c r="F3" s="437"/>
      <c r="G3" s="437"/>
      <c r="H3" s="437"/>
      <c r="I3" s="438"/>
      <c r="J3" s="439" t="s">
        <v>165</v>
      </c>
      <c r="K3" s="440"/>
      <c r="L3" s="441"/>
      <c r="M3" s="329" t="s">
        <v>95</v>
      </c>
      <c r="N3" s="442" t="s">
        <v>77</v>
      </c>
      <c r="O3" s="443"/>
      <c r="P3" s="443"/>
      <c r="Q3" s="444"/>
      <c r="R3" s="431" t="s">
        <v>110</v>
      </c>
      <c r="S3" s="432"/>
      <c r="T3" s="106" t="s">
        <v>112</v>
      </c>
      <c r="U3" s="108" t="s">
        <v>96</v>
      </c>
      <c r="V3" s="431" t="s">
        <v>111</v>
      </c>
      <c r="W3" s="432"/>
      <c r="X3" s="312" t="s">
        <v>140</v>
      </c>
      <c r="Y3" s="330" t="s">
        <v>158</v>
      </c>
    </row>
    <row r="4" spans="1:35" ht="17.25" thickBot="1" x14ac:dyDescent="0.35">
      <c r="A4" s="221"/>
      <c r="B4" s="223" t="s">
        <v>73</v>
      </c>
      <c r="C4" s="222" t="s">
        <v>139</v>
      </c>
      <c r="D4" s="116" t="s">
        <v>126</v>
      </c>
      <c r="E4" s="58" t="s">
        <v>122</v>
      </c>
      <c r="F4" s="58" t="s">
        <v>94</v>
      </c>
      <c r="G4" s="58" t="s">
        <v>98</v>
      </c>
      <c r="H4" s="58" t="s">
        <v>123</v>
      </c>
      <c r="I4" s="58" t="s">
        <v>184</v>
      </c>
      <c r="J4" s="112" t="s">
        <v>75</v>
      </c>
      <c r="K4" s="113" t="s">
        <v>76</v>
      </c>
      <c r="L4" s="112" t="s">
        <v>131</v>
      </c>
      <c r="M4" s="114" t="s">
        <v>95</v>
      </c>
      <c r="N4" s="111" t="s">
        <v>106</v>
      </c>
      <c r="O4" s="111" t="s">
        <v>103</v>
      </c>
      <c r="P4" s="111" t="s">
        <v>166</v>
      </c>
      <c r="Q4" s="111" t="s">
        <v>105</v>
      </c>
      <c r="R4" s="105" t="s">
        <v>109</v>
      </c>
      <c r="S4" s="105" t="s">
        <v>102</v>
      </c>
      <c r="T4" s="107" t="s">
        <v>108</v>
      </c>
      <c r="U4" s="109" t="s">
        <v>97</v>
      </c>
      <c r="V4" s="105" t="s">
        <v>83</v>
      </c>
      <c r="W4" s="105" t="s">
        <v>121</v>
      </c>
      <c r="X4" s="312" t="s">
        <v>140</v>
      </c>
      <c r="Y4" s="114" t="s">
        <v>159</v>
      </c>
    </row>
    <row r="5" spans="1:35" ht="17.25" thickBot="1" x14ac:dyDescent="0.3">
      <c r="A5" s="15">
        <v>1</v>
      </c>
      <c r="B5" s="30" t="s">
        <v>1</v>
      </c>
      <c r="C5" s="18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35" s="226" customFormat="1" ht="16.5" x14ac:dyDescent="0.3">
      <c r="A6" s="225">
        <v>1.1000000000000001</v>
      </c>
      <c r="B6" s="54" t="s">
        <v>2</v>
      </c>
      <c r="C6" s="244">
        <f>SUM(D6:Y6)</f>
        <v>8454</v>
      </c>
      <c r="D6" s="244">
        <f>SUM(D7:D10)</f>
        <v>213</v>
      </c>
      <c r="E6" s="85">
        <f>SUM(E7:E10)</f>
        <v>840</v>
      </c>
      <c r="F6" s="85">
        <f>SUM(F7:F10)</f>
        <v>370</v>
      </c>
      <c r="G6" s="85">
        <f>SUM(G7:G10)</f>
        <v>771</v>
      </c>
      <c r="H6" s="85">
        <f t="shared" ref="H6" si="0">SUM(H7:H10)</f>
        <v>446</v>
      </c>
      <c r="I6" s="85">
        <f t="shared" ref="I6:P6" si="1">SUM(I7:I10)</f>
        <v>159</v>
      </c>
      <c r="J6" s="85">
        <f t="shared" si="1"/>
        <v>265</v>
      </c>
      <c r="K6" s="200">
        <f t="shared" si="1"/>
        <v>321</v>
      </c>
      <c r="L6" s="85">
        <f>SUM(L7:L10)</f>
        <v>219</v>
      </c>
      <c r="M6" s="85">
        <f>SUM(M7:M10)</f>
        <v>55</v>
      </c>
      <c r="N6" s="85">
        <f t="shared" si="1"/>
        <v>267</v>
      </c>
      <c r="O6" s="85">
        <f>SUM(O7:O10)</f>
        <v>395</v>
      </c>
      <c r="P6" s="85">
        <f t="shared" si="1"/>
        <v>253</v>
      </c>
      <c r="Q6" s="85">
        <f t="shared" ref="Q6:W6" si="2">SUM(Q7:Q10)</f>
        <v>546</v>
      </c>
      <c r="R6" s="85">
        <f t="shared" si="2"/>
        <v>451</v>
      </c>
      <c r="S6" s="85">
        <f t="shared" si="2"/>
        <v>397</v>
      </c>
      <c r="T6" s="85">
        <f t="shared" si="2"/>
        <v>111</v>
      </c>
      <c r="U6" s="85">
        <f t="shared" si="2"/>
        <v>314</v>
      </c>
      <c r="V6" s="85">
        <f t="shared" si="2"/>
        <v>730</v>
      </c>
      <c r="W6" s="85">
        <f t="shared" si="2"/>
        <v>630</v>
      </c>
      <c r="X6" s="244">
        <f>SUM(X7:X10)</f>
        <v>458</v>
      </c>
      <c r="Y6" s="85">
        <f>SUM(Y7:Y10)</f>
        <v>243</v>
      </c>
      <c r="Z6" s="204"/>
      <c r="AA6" s="204"/>
      <c r="AB6" s="204"/>
      <c r="AC6" s="204"/>
      <c r="AD6" s="204"/>
      <c r="AE6" s="204"/>
      <c r="AF6" s="204"/>
      <c r="AG6" s="204"/>
      <c r="AH6" s="204"/>
      <c r="AI6" s="204"/>
    </row>
    <row r="7" spans="1:35" s="226" customFormat="1" ht="15.75" x14ac:dyDescent="0.25">
      <c r="A7" s="227">
        <v>1.2</v>
      </c>
      <c r="B7" s="104" t="s">
        <v>4</v>
      </c>
      <c r="C7" s="115">
        <f>SUM(D7:Y7)</f>
        <v>3211</v>
      </c>
      <c r="D7" s="78">
        <v>75</v>
      </c>
      <c r="E7" s="78">
        <v>131</v>
      </c>
      <c r="F7" s="78">
        <v>28</v>
      </c>
      <c r="G7" s="78">
        <v>334</v>
      </c>
      <c r="H7" s="78">
        <v>119</v>
      </c>
      <c r="I7" s="78">
        <v>144</v>
      </c>
      <c r="J7" s="78">
        <v>67</v>
      </c>
      <c r="K7" s="78">
        <v>113</v>
      </c>
      <c r="L7" s="78">
        <v>67</v>
      </c>
      <c r="M7" s="78">
        <v>26</v>
      </c>
      <c r="N7" s="78">
        <v>68</v>
      </c>
      <c r="O7" s="78">
        <v>117</v>
      </c>
      <c r="P7" s="78">
        <v>56</v>
      </c>
      <c r="Q7" s="78">
        <v>116</v>
      </c>
      <c r="R7" s="78">
        <v>113</v>
      </c>
      <c r="S7" s="78">
        <v>111</v>
      </c>
      <c r="T7" s="78">
        <v>38</v>
      </c>
      <c r="U7" s="78">
        <v>179</v>
      </c>
      <c r="V7" s="78">
        <v>321</v>
      </c>
      <c r="W7" s="78">
        <v>299</v>
      </c>
      <c r="X7" s="78">
        <v>446</v>
      </c>
      <c r="Y7" s="52">
        <v>243</v>
      </c>
      <c r="Z7" s="204"/>
      <c r="AA7" s="204"/>
      <c r="AB7" s="204"/>
      <c r="AC7" s="204"/>
      <c r="AD7" s="204"/>
      <c r="AE7" s="204"/>
      <c r="AF7" s="204"/>
      <c r="AG7" s="204"/>
      <c r="AH7" s="204"/>
      <c r="AI7" s="204"/>
    </row>
    <row r="8" spans="1:35" s="226" customFormat="1" ht="15.75" x14ac:dyDescent="0.25">
      <c r="A8" s="227">
        <v>1.3</v>
      </c>
      <c r="B8" s="54" t="s">
        <v>5</v>
      </c>
      <c r="C8" s="115">
        <f>SUM(D8:Y8)</f>
        <v>1757</v>
      </c>
      <c r="D8" s="78">
        <v>46</v>
      </c>
      <c r="E8" s="78">
        <v>207</v>
      </c>
      <c r="F8" s="78">
        <v>108</v>
      </c>
      <c r="G8" s="78">
        <v>182</v>
      </c>
      <c r="H8" s="78">
        <v>56</v>
      </c>
      <c r="I8" s="78">
        <v>15</v>
      </c>
      <c r="J8" s="78">
        <v>45</v>
      </c>
      <c r="K8" s="78">
        <v>50</v>
      </c>
      <c r="L8" s="78">
        <v>38</v>
      </c>
      <c r="M8" s="78">
        <v>14</v>
      </c>
      <c r="N8" s="78">
        <v>34</v>
      </c>
      <c r="O8" s="78">
        <v>62</v>
      </c>
      <c r="P8" s="78">
        <v>48</v>
      </c>
      <c r="Q8" s="78">
        <v>86</v>
      </c>
      <c r="R8" s="78">
        <v>118</v>
      </c>
      <c r="S8" s="78">
        <v>102</v>
      </c>
      <c r="T8" s="78">
        <v>34</v>
      </c>
      <c r="U8" s="78">
        <v>84</v>
      </c>
      <c r="V8" s="78">
        <v>136</v>
      </c>
      <c r="W8" s="78">
        <v>280</v>
      </c>
      <c r="X8" s="78">
        <v>12</v>
      </c>
      <c r="Y8" s="52">
        <v>0</v>
      </c>
      <c r="Z8" s="204"/>
      <c r="AA8" s="204"/>
      <c r="AB8" s="204"/>
      <c r="AC8" s="204"/>
      <c r="AD8" s="204"/>
      <c r="AE8" s="204"/>
      <c r="AF8" s="204"/>
      <c r="AG8" s="204"/>
      <c r="AH8" s="204"/>
      <c r="AI8" s="204"/>
    </row>
    <row r="9" spans="1:35" s="226" customFormat="1" ht="15.75" x14ac:dyDescent="0.25">
      <c r="A9" s="227">
        <v>1.4</v>
      </c>
      <c r="B9" s="54" t="s">
        <v>6</v>
      </c>
      <c r="C9" s="115">
        <f>SUM(D9:Y9)</f>
        <v>1383</v>
      </c>
      <c r="D9" s="78">
        <v>43</v>
      </c>
      <c r="E9" s="78">
        <v>155</v>
      </c>
      <c r="F9" s="78">
        <v>56</v>
      </c>
      <c r="G9" s="78">
        <v>228</v>
      </c>
      <c r="H9" s="78">
        <v>61</v>
      </c>
      <c r="I9" s="78">
        <v>0</v>
      </c>
      <c r="J9" s="78">
        <v>50</v>
      </c>
      <c r="K9" s="78">
        <v>43</v>
      </c>
      <c r="L9" s="78">
        <v>43</v>
      </c>
      <c r="M9" s="78">
        <v>15</v>
      </c>
      <c r="N9" s="78">
        <v>44</v>
      </c>
      <c r="O9" s="78">
        <v>54</v>
      </c>
      <c r="P9" s="78">
        <v>51</v>
      </c>
      <c r="Q9" s="78">
        <v>66</v>
      </c>
      <c r="R9" s="78">
        <v>108</v>
      </c>
      <c r="S9" s="78">
        <v>85</v>
      </c>
      <c r="T9" s="78">
        <v>30</v>
      </c>
      <c r="U9" s="78">
        <v>50</v>
      </c>
      <c r="V9" s="78">
        <v>150</v>
      </c>
      <c r="W9" s="78">
        <v>51</v>
      </c>
      <c r="X9" s="78">
        <v>0</v>
      </c>
      <c r="Y9" s="52">
        <v>0</v>
      </c>
      <c r="Z9" s="204"/>
      <c r="AA9" s="204"/>
      <c r="AB9" s="204"/>
      <c r="AC9" s="204"/>
      <c r="AD9" s="204"/>
      <c r="AE9" s="204"/>
      <c r="AF9" s="204"/>
      <c r="AG9" s="204"/>
      <c r="AH9" s="204"/>
      <c r="AI9" s="204"/>
    </row>
    <row r="10" spans="1:35" s="226" customFormat="1" ht="16.5" thickBot="1" x14ac:dyDescent="0.3">
      <c r="A10" s="227">
        <v>1.5</v>
      </c>
      <c r="B10" s="54" t="s">
        <v>7</v>
      </c>
      <c r="C10" s="115">
        <f>SUM(D10:Y10)</f>
        <v>2103</v>
      </c>
      <c r="D10" s="78">
        <v>49</v>
      </c>
      <c r="E10" s="78">
        <v>347</v>
      </c>
      <c r="F10" s="78">
        <v>178</v>
      </c>
      <c r="G10" s="78">
        <v>27</v>
      </c>
      <c r="H10" s="78">
        <v>210</v>
      </c>
      <c r="I10" s="78">
        <v>0</v>
      </c>
      <c r="J10" s="78">
        <v>103</v>
      </c>
      <c r="K10" s="78">
        <v>115</v>
      </c>
      <c r="L10" s="78">
        <v>71</v>
      </c>
      <c r="M10" s="78">
        <v>0</v>
      </c>
      <c r="N10" s="78">
        <v>121</v>
      </c>
      <c r="O10" s="78">
        <v>162</v>
      </c>
      <c r="P10" s="78">
        <v>98</v>
      </c>
      <c r="Q10" s="78">
        <v>278</v>
      </c>
      <c r="R10" s="78">
        <v>112</v>
      </c>
      <c r="S10" s="78">
        <v>99</v>
      </c>
      <c r="T10" s="78">
        <v>9</v>
      </c>
      <c r="U10" s="78">
        <v>1</v>
      </c>
      <c r="V10" s="78">
        <v>123</v>
      </c>
      <c r="W10" s="78">
        <v>0</v>
      </c>
      <c r="X10" s="78">
        <v>0</v>
      </c>
      <c r="Y10" s="52">
        <v>0</v>
      </c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</row>
    <row r="11" spans="1:35" ht="17.25" thickBot="1" x14ac:dyDescent="0.3">
      <c r="A11" s="15">
        <v>2</v>
      </c>
      <c r="B11" s="30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 t="s">
        <v>124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35" s="226" customFormat="1" ht="16.5" x14ac:dyDescent="0.3">
      <c r="A12" s="225">
        <v>2.1</v>
      </c>
      <c r="B12" s="193" t="s">
        <v>10</v>
      </c>
      <c r="C12" s="229">
        <f>SUM(D12:Y12)</f>
        <v>8454</v>
      </c>
      <c r="D12" s="85">
        <f>D61+D62</f>
        <v>213</v>
      </c>
      <c r="E12" s="85">
        <f t="shared" ref="E12:Y12" si="3">E61+E62</f>
        <v>840</v>
      </c>
      <c r="F12" s="85">
        <f t="shared" si="3"/>
        <v>370</v>
      </c>
      <c r="G12" s="85">
        <f t="shared" si="3"/>
        <v>771</v>
      </c>
      <c r="H12" s="85">
        <f t="shared" ref="H12" si="4">H61+H62</f>
        <v>446</v>
      </c>
      <c r="I12" s="85">
        <f t="shared" si="3"/>
        <v>159</v>
      </c>
      <c r="J12" s="85">
        <f t="shared" si="3"/>
        <v>265</v>
      </c>
      <c r="K12" s="85">
        <f t="shared" si="3"/>
        <v>321</v>
      </c>
      <c r="L12" s="85">
        <f t="shared" si="3"/>
        <v>219</v>
      </c>
      <c r="M12" s="85">
        <f t="shared" si="3"/>
        <v>55</v>
      </c>
      <c r="N12" s="85">
        <f t="shared" si="3"/>
        <v>267</v>
      </c>
      <c r="O12" s="85">
        <f t="shared" si="3"/>
        <v>395</v>
      </c>
      <c r="P12" s="85">
        <f t="shared" si="3"/>
        <v>253</v>
      </c>
      <c r="Q12" s="85">
        <f t="shared" si="3"/>
        <v>546</v>
      </c>
      <c r="R12" s="85">
        <f t="shared" si="3"/>
        <v>451</v>
      </c>
      <c r="S12" s="85">
        <f t="shared" si="3"/>
        <v>397</v>
      </c>
      <c r="T12" s="85">
        <f t="shared" si="3"/>
        <v>111</v>
      </c>
      <c r="U12" s="85">
        <f t="shared" si="3"/>
        <v>314</v>
      </c>
      <c r="V12" s="85">
        <f t="shared" si="3"/>
        <v>730</v>
      </c>
      <c r="W12" s="85">
        <f t="shared" si="3"/>
        <v>630</v>
      </c>
      <c r="X12" s="85">
        <f t="shared" si="3"/>
        <v>458</v>
      </c>
      <c r="Y12" s="85">
        <f t="shared" si="3"/>
        <v>243</v>
      </c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</row>
    <row r="13" spans="1:35" s="226" customFormat="1" ht="16.5" x14ac:dyDescent="0.3">
      <c r="A13" s="227">
        <v>2.2000000000000002</v>
      </c>
      <c r="B13" s="54" t="s">
        <v>12</v>
      </c>
      <c r="C13" s="229">
        <f>SUM(D13:Y13)</f>
        <v>113981836</v>
      </c>
      <c r="D13" s="230">
        <v>2687067</v>
      </c>
      <c r="E13" s="230">
        <v>12063843</v>
      </c>
      <c r="F13" s="230">
        <v>5574738</v>
      </c>
      <c r="G13" s="230">
        <v>10543235</v>
      </c>
      <c r="H13" s="230">
        <v>7098690</v>
      </c>
      <c r="I13" s="230">
        <v>1990298</v>
      </c>
      <c r="J13" s="230">
        <v>3637033</v>
      </c>
      <c r="K13" s="230">
        <v>4632150</v>
      </c>
      <c r="L13" s="230">
        <v>2533174</v>
      </c>
      <c r="M13" s="230">
        <v>456824</v>
      </c>
      <c r="N13" s="230">
        <v>4200805</v>
      </c>
      <c r="O13" s="230">
        <v>5996329</v>
      </c>
      <c r="P13" s="230">
        <v>3772266</v>
      </c>
      <c r="Q13" s="230">
        <v>8200011</v>
      </c>
      <c r="R13" s="230">
        <v>5162959</v>
      </c>
      <c r="S13" s="230">
        <v>4529668</v>
      </c>
      <c r="T13" s="230">
        <v>1418797</v>
      </c>
      <c r="U13" s="230">
        <v>3918475</v>
      </c>
      <c r="V13" s="230">
        <v>9381114</v>
      </c>
      <c r="W13" s="230">
        <v>7061228</v>
      </c>
      <c r="X13" s="230">
        <v>5205203</v>
      </c>
      <c r="Y13" s="230">
        <v>3917929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</row>
    <row r="14" spans="1:35" s="226" customFormat="1" ht="15.75" x14ac:dyDescent="0.2">
      <c r="A14" s="227">
        <v>2.2999999999999998</v>
      </c>
      <c r="B14" s="54" t="s">
        <v>13</v>
      </c>
      <c r="C14" s="115">
        <f>C13/C6</f>
        <v>13482.592382304234</v>
      </c>
      <c r="D14" s="115">
        <f t="shared" ref="D14:Y14" si="5">D13/D6</f>
        <v>12615.338028169013</v>
      </c>
      <c r="E14" s="115">
        <f t="shared" si="5"/>
        <v>14361.717857142858</v>
      </c>
      <c r="F14" s="115">
        <f t="shared" si="5"/>
        <v>15066.85945945946</v>
      </c>
      <c r="G14" s="115">
        <f t="shared" si="5"/>
        <v>13674.753566796368</v>
      </c>
      <c r="H14" s="115">
        <f t="shared" ref="H14" si="6">H13/H6</f>
        <v>15916.34529147982</v>
      </c>
      <c r="I14" s="115">
        <f t="shared" si="5"/>
        <v>12517.59748427673</v>
      </c>
      <c r="J14" s="115">
        <f t="shared" si="5"/>
        <v>13724.652830188679</v>
      </c>
      <c r="K14" s="115">
        <f t="shared" si="5"/>
        <v>14430.373831775702</v>
      </c>
      <c r="L14" s="115">
        <f t="shared" si="5"/>
        <v>11567.004566210046</v>
      </c>
      <c r="M14" s="115">
        <f t="shared" si="5"/>
        <v>8305.8909090909092</v>
      </c>
      <c r="N14" s="115">
        <f t="shared" si="5"/>
        <v>15733.352059925093</v>
      </c>
      <c r="O14" s="115">
        <f t="shared" si="5"/>
        <v>15180.579746835443</v>
      </c>
      <c r="P14" s="115">
        <f t="shared" si="5"/>
        <v>14910.142292490118</v>
      </c>
      <c r="Q14" s="115">
        <f t="shared" si="5"/>
        <v>15018.335164835165</v>
      </c>
      <c r="R14" s="115">
        <f t="shared" si="5"/>
        <v>11447.80266075388</v>
      </c>
      <c r="S14" s="115">
        <f t="shared" si="5"/>
        <v>11409.743073047859</v>
      </c>
      <c r="T14" s="115">
        <f t="shared" si="5"/>
        <v>12781.954954954956</v>
      </c>
      <c r="U14" s="115">
        <f t="shared" si="5"/>
        <v>12479.21974522293</v>
      </c>
      <c r="V14" s="115">
        <f t="shared" si="5"/>
        <v>12850.841095890411</v>
      </c>
      <c r="W14" s="115">
        <f t="shared" si="5"/>
        <v>11208.298412698412</v>
      </c>
      <c r="X14" s="115">
        <f t="shared" si="5"/>
        <v>11365.072052401747</v>
      </c>
      <c r="Y14" s="115">
        <f t="shared" si="5"/>
        <v>16123.164609053498</v>
      </c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</row>
    <row r="15" spans="1:35" s="226" customFormat="1" ht="15.75" x14ac:dyDescent="0.25">
      <c r="A15" s="227">
        <v>2.4</v>
      </c>
      <c r="B15" s="54" t="s">
        <v>25</v>
      </c>
      <c r="C15" s="54">
        <f>SUM(D15:Y15)</f>
        <v>20</v>
      </c>
      <c r="D15" s="52">
        <v>1</v>
      </c>
      <c r="E15" s="78">
        <v>1</v>
      </c>
      <c r="F15" s="78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296">
        <v>1</v>
      </c>
      <c r="M15" s="53">
        <v>0</v>
      </c>
      <c r="N15" s="51">
        <v>1</v>
      </c>
      <c r="O15" s="51">
        <v>1</v>
      </c>
      <c r="P15" s="51">
        <v>2</v>
      </c>
      <c r="Q15" s="51">
        <v>1</v>
      </c>
      <c r="R15" s="52">
        <v>1</v>
      </c>
      <c r="S15" s="52">
        <v>0</v>
      </c>
      <c r="T15" s="52">
        <v>1</v>
      </c>
      <c r="U15" s="52">
        <v>1</v>
      </c>
      <c r="V15" s="52">
        <v>1</v>
      </c>
      <c r="W15" s="52">
        <v>1</v>
      </c>
      <c r="X15" s="228">
        <v>1</v>
      </c>
      <c r="Y15" s="53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</row>
    <row r="16" spans="1:35" s="226" customFormat="1" ht="15.75" x14ac:dyDescent="0.2">
      <c r="A16" s="227">
        <v>2.5</v>
      </c>
      <c r="B16" s="54" t="s">
        <v>26</v>
      </c>
      <c r="C16" s="115">
        <f>C6/C15</f>
        <v>422.7</v>
      </c>
      <c r="D16" s="115">
        <f t="shared" ref="D16:Y16" si="7">D6/D15</f>
        <v>213</v>
      </c>
      <c r="E16" s="115">
        <f t="shared" si="7"/>
        <v>840</v>
      </c>
      <c r="F16" s="115">
        <f t="shared" si="7"/>
        <v>370</v>
      </c>
      <c r="G16" s="115">
        <f t="shared" si="7"/>
        <v>771</v>
      </c>
      <c r="H16" s="115">
        <f t="shared" ref="H16" si="8">H6/H15</f>
        <v>446</v>
      </c>
      <c r="I16" s="115">
        <f t="shared" si="7"/>
        <v>159</v>
      </c>
      <c r="J16" s="115">
        <f t="shared" si="7"/>
        <v>265</v>
      </c>
      <c r="K16" s="115">
        <f t="shared" si="7"/>
        <v>321</v>
      </c>
      <c r="L16" s="115">
        <f t="shared" si="7"/>
        <v>219</v>
      </c>
      <c r="M16" s="115" t="e">
        <f t="shared" si="7"/>
        <v>#DIV/0!</v>
      </c>
      <c r="N16" s="115">
        <f t="shared" si="7"/>
        <v>267</v>
      </c>
      <c r="O16" s="115">
        <f t="shared" si="7"/>
        <v>395</v>
      </c>
      <c r="P16" s="115">
        <f t="shared" si="7"/>
        <v>126.5</v>
      </c>
      <c r="Q16" s="115">
        <f t="shared" si="7"/>
        <v>546</v>
      </c>
      <c r="R16" s="115">
        <f t="shared" si="7"/>
        <v>451</v>
      </c>
      <c r="S16" s="115" t="e">
        <f t="shared" si="7"/>
        <v>#DIV/0!</v>
      </c>
      <c r="T16" s="115">
        <f t="shared" si="7"/>
        <v>111</v>
      </c>
      <c r="U16" s="115">
        <f t="shared" si="7"/>
        <v>314</v>
      </c>
      <c r="V16" s="115">
        <f t="shared" si="7"/>
        <v>730</v>
      </c>
      <c r="W16" s="115">
        <f t="shared" si="7"/>
        <v>630</v>
      </c>
      <c r="X16" s="115">
        <f t="shared" si="7"/>
        <v>458</v>
      </c>
      <c r="Y16" s="115" t="e">
        <f t="shared" si="7"/>
        <v>#DIV/0!</v>
      </c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</row>
    <row r="17" spans="1:35" s="226" customFormat="1" ht="16.5" thickBot="1" x14ac:dyDescent="0.3">
      <c r="A17" s="227">
        <v>2.6</v>
      </c>
      <c r="B17" s="197" t="s">
        <v>27</v>
      </c>
      <c r="C17" s="115">
        <f t="shared" ref="C17:U17" si="9">C13/C15</f>
        <v>5699091.7999999998</v>
      </c>
      <c r="D17" s="228">
        <f t="shared" si="9"/>
        <v>2687067</v>
      </c>
      <c r="E17" s="228">
        <f t="shared" si="9"/>
        <v>12063843</v>
      </c>
      <c r="F17" s="228">
        <f t="shared" si="9"/>
        <v>5574738</v>
      </c>
      <c r="G17" s="228">
        <f t="shared" si="9"/>
        <v>10543235</v>
      </c>
      <c r="H17" s="228">
        <f t="shared" ref="H17" si="10">H13/H15</f>
        <v>7098690</v>
      </c>
      <c r="I17" s="228">
        <f t="shared" si="9"/>
        <v>1990298</v>
      </c>
      <c r="J17" s="228">
        <f t="shared" si="9"/>
        <v>3637033</v>
      </c>
      <c r="K17" s="228">
        <f t="shared" si="9"/>
        <v>4632150</v>
      </c>
      <c r="L17" s="228">
        <f t="shared" si="9"/>
        <v>2533174</v>
      </c>
      <c r="M17" s="228" t="e">
        <f>M13/M15</f>
        <v>#DIV/0!</v>
      </c>
      <c r="N17" s="228">
        <f t="shared" si="9"/>
        <v>4200805</v>
      </c>
      <c r="O17" s="228">
        <f t="shared" si="9"/>
        <v>5996329</v>
      </c>
      <c r="P17" s="228">
        <f t="shared" si="9"/>
        <v>1886133</v>
      </c>
      <c r="Q17" s="228">
        <f t="shared" si="9"/>
        <v>8200011</v>
      </c>
      <c r="R17" s="228">
        <f t="shared" si="9"/>
        <v>5162959</v>
      </c>
      <c r="S17" s="228" t="e">
        <f t="shared" si="9"/>
        <v>#DIV/0!</v>
      </c>
      <c r="T17" s="228">
        <f t="shared" si="9"/>
        <v>1418797</v>
      </c>
      <c r="U17" s="228">
        <f t="shared" si="9"/>
        <v>3918475</v>
      </c>
      <c r="V17" s="228">
        <f>V13/V15</f>
        <v>9381114</v>
      </c>
      <c r="W17" s="228">
        <f>W13/W15</f>
        <v>7061228</v>
      </c>
      <c r="X17" s="228">
        <f>X13/X15</f>
        <v>5205203</v>
      </c>
      <c r="Y17" s="228" t="e">
        <f>Y13/Y15</f>
        <v>#DIV/0!</v>
      </c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</row>
    <row r="18" spans="1:35" ht="17.25" thickBot="1" x14ac:dyDescent="0.3">
      <c r="A18" s="15">
        <v>3</v>
      </c>
      <c r="B18" s="30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35" s="226" customFormat="1" ht="16.5" x14ac:dyDescent="0.3">
      <c r="A19" s="227">
        <v>3.1</v>
      </c>
      <c r="B19" s="98" t="s">
        <v>18</v>
      </c>
      <c r="C19" s="318">
        <f>SUM(D19:Y19)</f>
        <v>439</v>
      </c>
      <c r="D19" s="303">
        <v>10</v>
      </c>
      <c r="E19" s="303">
        <v>20</v>
      </c>
      <c r="F19" s="303">
        <v>0</v>
      </c>
      <c r="G19" s="303">
        <v>72</v>
      </c>
      <c r="H19" s="303">
        <v>34</v>
      </c>
      <c r="I19" s="303">
        <v>21</v>
      </c>
      <c r="J19" s="303">
        <v>5</v>
      </c>
      <c r="K19" s="303">
        <v>0</v>
      </c>
      <c r="L19" s="303">
        <v>6</v>
      </c>
      <c r="M19" s="303">
        <v>0</v>
      </c>
      <c r="N19" s="303">
        <v>14</v>
      </c>
      <c r="O19" s="303">
        <v>0</v>
      </c>
      <c r="P19" s="303">
        <v>11</v>
      </c>
      <c r="Q19" s="303">
        <v>11</v>
      </c>
      <c r="R19" s="303">
        <v>29</v>
      </c>
      <c r="S19" s="303">
        <v>25</v>
      </c>
      <c r="T19" s="303">
        <v>5</v>
      </c>
      <c r="U19" s="303">
        <v>21</v>
      </c>
      <c r="V19" s="303">
        <v>37</v>
      </c>
      <c r="W19" s="303">
        <v>36</v>
      </c>
      <c r="X19" s="303">
        <v>39</v>
      </c>
      <c r="Y19" s="303">
        <v>43</v>
      </c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</row>
    <row r="20" spans="1:35" s="226" customFormat="1" ht="16.5" x14ac:dyDescent="0.3">
      <c r="A20" s="227">
        <v>3.2</v>
      </c>
      <c r="B20" s="54" t="s">
        <v>19</v>
      </c>
      <c r="C20" s="230">
        <f>SUM(D20:Y20)</f>
        <v>10000000</v>
      </c>
      <c r="D20" s="303">
        <v>280000</v>
      </c>
      <c r="E20" s="303">
        <v>475000</v>
      </c>
      <c r="F20" s="303">
        <v>0</v>
      </c>
      <c r="G20" s="303">
        <v>1782000</v>
      </c>
      <c r="H20" s="303">
        <v>695000</v>
      </c>
      <c r="I20" s="303">
        <v>565000</v>
      </c>
      <c r="J20" s="303">
        <v>105000</v>
      </c>
      <c r="K20" s="303">
        <v>0</v>
      </c>
      <c r="L20" s="303">
        <v>160000</v>
      </c>
      <c r="M20" s="303">
        <v>0</v>
      </c>
      <c r="N20" s="303">
        <v>360000</v>
      </c>
      <c r="O20" s="303">
        <v>0</v>
      </c>
      <c r="P20" s="303">
        <v>275000</v>
      </c>
      <c r="Q20" s="303">
        <v>325000</v>
      </c>
      <c r="R20" s="303">
        <v>535000</v>
      </c>
      <c r="S20" s="303">
        <v>512000</v>
      </c>
      <c r="T20" s="303">
        <v>132000</v>
      </c>
      <c r="U20" s="303">
        <v>530000</v>
      </c>
      <c r="V20" s="303">
        <v>846000</v>
      </c>
      <c r="W20" s="303">
        <v>702000</v>
      </c>
      <c r="X20" s="303">
        <v>871000</v>
      </c>
      <c r="Y20" s="303">
        <v>850000</v>
      </c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</row>
    <row r="21" spans="1:35" s="226" customFormat="1" ht="15.75" x14ac:dyDescent="0.2">
      <c r="A21" s="227">
        <v>3.3</v>
      </c>
      <c r="B21" s="54" t="s">
        <v>20</v>
      </c>
      <c r="C21" s="54">
        <f>SUM(D21:Y21)</f>
        <v>15363620</v>
      </c>
      <c r="D21" s="54">
        <v>465683</v>
      </c>
      <c r="E21" s="54">
        <v>1722771</v>
      </c>
      <c r="F21" s="54">
        <v>623923</v>
      </c>
      <c r="G21" s="54">
        <v>1256983</v>
      </c>
      <c r="H21" s="54">
        <v>927166</v>
      </c>
      <c r="I21" s="54">
        <v>228820</v>
      </c>
      <c r="J21" s="54">
        <v>577379</v>
      </c>
      <c r="K21" s="54">
        <v>478022</v>
      </c>
      <c r="L21" s="54">
        <v>492371</v>
      </c>
      <c r="M21" s="54">
        <v>179050</v>
      </c>
      <c r="N21" s="54">
        <v>553381</v>
      </c>
      <c r="O21" s="54">
        <v>803287</v>
      </c>
      <c r="P21" s="54">
        <v>524518</v>
      </c>
      <c r="Q21" s="54">
        <v>1156697</v>
      </c>
      <c r="R21" s="54">
        <v>903527</v>
      </c>
      <c r="S21" s="54">
        <v>587648</v>
      </c>
      <c r="T21" s="54">
        <v>252091</v>
      </c>
      <c r="U21" s="54">
        <v>592758</v>
      </c>
      <c r="V21" s="54">
        <v>1187418</v>
      </c>
      <c r="W21" s="54">
        <v>879402</v>
      </c>
      <c r="X21" s="54">
        <v>685949</v>
      </c>
      <c r="Y21" s="54">
        <v>284776</v>
      </c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</row>
    <row r="22" spans="1:35" s="226" customFormat="1" ht="15.75" x14ac:dyDescent="0.25">
      <c r="A22" s="227">
        <v>3.4</v>
      </c>
      <c r="B22" s="54" t="s">
        <v>21</v>
      </c>
      <c r="C22" s="54">
        <f>SUM(D22:Y22)</f>
        <v>14939863</v>
      </c>
      <c r="D22" s="164">
        <v>362860</v>
      </c>
      <c r="E22" s="164">
        <v>1722771</v>
      </c>
      <c r="F22" s="164">
        <v>623923</v>
      </c>
      <c r="G22" s="164">
        <v>1222651</v>
      </c>
      <c r="H22" s="164">
        <v>927166</v>
      </c>
      <c r="I22" s="164">
        <v>228820</v>
      </c>
      <c r="J22" s="164">
        <v>516637</v>
      </c>
      <c r="K22" s="164">
        <v>473002</v>
      </c>
      <c r="L22" s="164">
        <v>470947</v>
      </c>
      <c r="M22" s="164">
        <v>94389</v>
      </c>
      <c r="N22" s="164">
        <v>510944</v>
      </c>
      <c r="O22" s="164">
        <v>803287</v>
      </c>
      <c r="P22" s="164">
        <v>492200</v>
      </c>
      <c r="Q22" s="164">
        <v>1156697</v>
      </c>
      <c r="R22" s="164">
        <v>892222</v>
      </c>
      <c r="S22" s="164">
        <v>587648</v>
      </c>
      <c r="T22" s="164">
        <v>226737</v>
      </c>
      <c r="U22" s="164">
        <v>589417</v>
      </c>
      <c r="V22" s="164">
        <v>1187418</v>
      </c>
      <c r="W22" s="164">
        <v>879402</v>
      </c>
      <c r="X22" s="164">
        <v>685949</v>
      </c>
      <c r="Y22" s="164">
        <v>284776</v>
      </c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</row>
    <row r="23" spans="1:35" s="226" customFormat="1" ht="16.5" thickBot="1" x14ac:dyDescent="0.3">
      <c r="A23" s="227">
        <v>3.5</v>
      </c>
      <c r="B23" s="231" t="s">
        <v>130</v>
      </c>
      <c r="C23" s="115">
        <f>SUM(D23:Y23)</f>
        <v>2550479</v>
      </c>
      <c r="D23" s="164">
        <v>55777</v>
      </c>
      <c r="E23" s="164">
        <v>285526</v>
      </c>
      <c r="F23" s="164">
        <v>140227</v>
      </c>
      <c r="G23" s="164">
        <v>220749</v>
      </c>
      <c r="H23" s="164">
        <v>155918</v>
      </c>
      <c r="I23" s="164">
        <v>35870</v>
      </c>
      <c r="J23" s="164">
        <v>84905</v>
      </c>
      <c r="K23" s="164">
        <v>91513</v>
      </c>
      <c r="L23" s="164">
        <v>62408</v>
      </c>
      <c r="M23" s="164">
        <v>10101</v>
      </c>
      <c r="N23" s="164">
        <v>96574</v>
      </c>
      <c r="O23" s="164">
        <v>159139</v>
      </c>
      <c r="P23" s="164">
        <v>80898</v>
      </c>
      <c r="Q23" s="164">
        <v>188950</v>
      </c>
      <c r="R23" s="164">
        <v>119759</v>
      </c>
      <c r="S23" s="164">
        <v>105487</v>
      </c>
      <c r="T23" s="164">
        <v>32853</v>
      </c>
      <c r="U23" s="164">
        <v>87297</v>
      </c>
      <c r="V23" s="164">
        <v>218627</v>
      </c>
      <c r="W23" s="164">
        <v>140806</v>
      </c>
      <c r="X23" s="164">
        <v>108591</v>
      </c>
      <c r="Y23" s="164">
        <v>68504</v>
      </c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</row>
    <row r="24" spans="1:35" ht="17.25" thickBot="1" x14ac:dyDescent="0.3">
      <c r="A24" s="15">
        <v>4</v>
      </c>
      <c r="B24" s="232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35" s="226" customFormat="1" ht="16.5" x14ac:dyDescent="0.25">
      <c r="A25" s="227">
        <v>4.0999999999999996</v>
      </c>
      <c r="B25" s="98" t="s">
        <v>28</v>
      </c>
      <c r="C25" s="233">
        <f>(C48-C43-C44)/C13</f>
        <v>3.5997928652421428E-3</v>
      </c>
      <c r="D25" s="239">
        <f>(D48-D43-D44)/D13</f>
        <v>3.8265886187430383E-2</v>
      </c>
      <c r="E25" s="239">
        <f t="shared" ref="E25:W25" si="11">(E48-E43-E44)/E13</f>
        <v>0</v>
      </c>
      <c r="F25" s="239">
        <f t="shared" si="11"/>
        <v>0</v>
      </c>
      <c r="G25" s="239">
        <f t="shared" si="11"/>
        <v>3.1032221135163921E-3</v>
      </c>
      <c r="H25" s="239">
        <f t="shared" ref="H25" si="12">(H48-H43-H44)/H13</f>
        <v>0</v>
      </c>
      <c r="I25" s="239">
        <f t="shared" si="11"/>
        <v>0</v>
      </c>
      <c r="J25" s="239">
        <f t="shared" si="11"/>
        <v>1.6700975767885526E-2</v>
      </c>
      <c r="K25" s="239">
        <f t="shared" si="11"/>
        <v>1.0837300173785391E-3</v>
      </c>
      <c r="L25" s="239">
        <f t="shared" si="11"/>
        <v>8.0728761624744294E-3</v>
      </c>
      <c r="M25" s="239">
        <f t="shared" si="11"/>
        <v>0.18164544769977059</v>
      </c>
      <c r="N25" s="239">
        <f t="shared" si="11"/>
        <v>9.4027216212130768E-3</v>
      </c>
      <c r="O25" s="239">
        <f t="shared" si="11"/>
        <v>0</v>
      </c>
      <c r="P25" s="239">
        <f t="shared" si="11"/>
        <v>5.5685362591079207E-3</v>
      </c>
      <c r="Q25" s="239">
        <f t="shared" si="11"/>
        <v>0</v>
      </c>
      <c r="R25" s="239">
        <f t="shared" si="11"/>
        <v>3.8193214395078482E-3</v>
      </c>
      <c r="S25" s="239">
        <f t="shared" si="11"/>
        <v>0</v>
      </c>
      <c r="T25" s="239">
        <f t="shared" si="11"/>
        <v>1.7870068797720885E-2</v>
      </c>
      <c r="U25" s="239">
        <f t="shared" si="11"/>
        <v>0</v>
      </c>
      <c r="V25" s="239">
        <f t="shared" si="11"/>
        <v>0</v>
      </c>
      <c r="W25" s="239">
        <f t="shared" si="11"/>
        <v>0</v>
      </c>
      <c r="X25" s="239">
        <v>0</v>
      </c>
      <c r="Y25" s="239">
        <f>(Y48-Y43-Y44)/Y13</f>
        <v>0</v>
      </c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</row>
    <row r="26" spans="1:35" s="226" customFormat="1" ht="17.25" thickBot="1" x14ac:dyDescent="0.3">
      <c r="A26" s="227">
        <v>4.2</v>
      </c>
      <c r="B26" s="163" t="s">
        <v>22</v>
      </c>
      <c r="C26" s="233">
        <f>(C13-C48)/C13</f>
        <v>0.99500409872323869</v>
      </c>
      <c r="D26" s="199">
        <f t="shared" ref="D26:W26" si="13">(D22/D21)*100</f>
        <v>77.919958426655043</v>
      </c>
      <c r="E26" s="199">
        <f t="shared" si="13"/>
        <v>100</v>
      </c>
      <c r="F26" s="199">
        <f t="shared" si="13"/>
        <v>100</v>
      </c>
      <c r="G26" s="199">
        <f t="shared" si="13"/>
        <v>97.268698144684535</v>
      </c>
      <c r="H26" s="199">
        <f t="shared" ref="H26" si="14">(H22/H21)*100</f>
        <v>100</v>
      </c>
      <c r="I26" s="199">
        <f t="shared" si="13"/>
        <v>100</v>
      </c>
      <c r="J26" s="199">
        <f t="shared" si="13"/>
        <v>89.479700508678008</v>
      </c>
      <c r="K26" s="199">
        <f t="shared" si="13"/>
        <v>98.949839128743037</v>
      </c>
      <c r="L26" s="199">
        <f t="shared" si="13"/>
        <v>95.648809535898735</v>
      </c>
      <c r="M26" s="199">
        <f t="shared" si="13"/>
        <v>52.716559620217815</v>
      </c>
      <c r="N26" s="199">
        <f t="shared" si="13"/>
        <v>92.331323265525924</v>
      </c>
      <c r="O26" s="199">
        <f t="shared" si="13"/>
        <v>100</v>
      </c>
      <c r="P26" s="199">
        <f t="shared" si="13"/>
        <v>93.838533663287066</v>
      </c>
      <c r="Q26" s="199">
        <f t="shared" si="13"/>
        <v>100</v>
      </c>
      <c r="R26" s="199">
        <f t="shared" si="13"/>
        <v>98.748792233104268</v>
      </c>
      <c r="S26" s="199">
        <f t="shared" si="13"/>
        <v>100</v>
      </c>
      <c r="T26" s="199">
        <f t="shared" si="13"/>
        <v>89.942520756393534</v>
      </c>
      <c r="U26" s="199">
        <f t="shared" si="13"/>
        <v>99.436363575017126</v>
      </c>
      <c r="V26" s="199">
        <f t="shared" si="13"/>
        <v>100</v>
      </c>
      <c r="W26" s="199">
        <f t="shared" si="13"/>
        <v>100</v>
      </c>
      <c r="X26" s="199">
        <v>100</v>
      </c>
      <c r="Y26" s="199">
        <f>(Y22/Y21)*100</f>
        <v>100</v>
      </c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</row>
    <row r="27" spans="1:35" ht="17.25" thickBot="1" x14ac:dyDescent="0.3">
      <c r="A27" s="15">
        <v>5</v>
      </c>
      <c r="B27" s="81" t="s">
        <v>38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35" ht="17.25" thickBot="1" x14ac:dyDescent="0.3">
      <c r="A28" s="234" t="s">
        <v>40</v>
      </c>
      <c r="B28" s="245" t="s">
        <v>35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35" s="226" customFormat="1" ht="15.75" x14ac:dyDescent="0.25">
      <c r="A29" s="235" t="s">
        <v>47</v>
      </c>
      <c r="B29" s="102" t="s">
        <v>14</v>
      </c>
      <c r="C29" s="115">
        <f>SUM(D29:Y29)</f>
        <v>13</v>
      </c>
      <c r="D29" s="228">
        <v>0</v>
      </c>
      <c r="E29" s="228">
        <v>0</v>
      </c>
      <c r="F29" s="228">
        <v>0</v>
      </c>
      <c r="G29" s="228">
        <v>1</v>
      </c>
      <c r="H29" s="228">
        <v>0</v>
      </c>
      <c r="I29" s="228">
        <v>0</v>
      </c>
      <c r="J29" s="228">
        <v>0</v>
      </c>
      <c r="K29" s="228">
        <v>0</v>
      </c>
      <c r="L29" s="228">
        <v>1</v>
      </c>
      <c r="M29" s="228">
        <v>1</v>
      </c>
      <c r="N29" s="228">
        <v>5</v>
      </c>
      <c r="O29" s="228">
        <v>0</v>
      </c>
      <c r="P29" s="228">
        <v>5</v>
      </c>
      <c r="Q29" s="228">
        <v>0</v>
      </c>
      <c r="R29" s="228">
        <v>0</v>
      </c>
      <c r="S29" s="228">
        <v>0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</row>
    <row r="30" spans="1:35" s="226" customFormat="1" ht="15.75" x14ac:dyDescent="0.25">
      <c r="A30" s="235" t="s">
        <v>48</v>
      </c>
      <c r="B30" s="50" t="s">
        <v>15</v>
      </c>
      <c r="C30" s="115">
        <f>SUM(D30:Y30)</f>
        <v>1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1</v>
      </c>
      <c r="V30" s="228">
        <v>0</v>
      </c>
      <c r="W30" s="228">
        <v>0</v>
      </c>
      <c r="X30" s="228">
        <v>0</v>
      </c>
      <c r="Y30" s="228">
        <v>0</v>
      </c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</row>
    <row r="31" spans="1:35" s="226" customFormat="1" ht="15.75" x14ac:dyDescent="0.25">
      <c r="A31" s="235" t="s">
        <v>49</v>
      </c>
      <c r="B31" s="50" t="s">
        <v>16</v>
      </c>
      <c r="C31" s="115">
        <f>SUM(D31:Y31)</f>
        <v>3</v>
      </c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2</v>
      </c>
      <c r="S31" s="228">
        <v>0</v>
      </c>
      <c r="T31" s="228">
        <v>1</v>
      </c>
      <c r="U31" s="228">
        <v>0</v>
      </c>
      <c r="V31" s="228">
        <v>0</v>
      </c>
      <c r="W31" s="228">
        <v>0</v>
      </c>
      <c r="X31" s="228">
        <v>0</v>
      </c>
      <c r="Y31" s="228">
        <v>0</v>
      </c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</row>
    <row r="32" spans="1:35" s="226" customFormat="1" ht="15.75" x14ac:dyDescent="0.25">
      <c r="A32" s="235" t="s">
        <v>50</v>
      </c>
      <c r="B32" s="100" t="s">
        <v>128</v>
      </c>
      <c r="C32" s="115">
        <f>SUM(D32:Y32)</f>
        <v>6</v>
      </c>
      <c r="D32" s="228">
        <v>2</v>
      </c>
      <c r="E32" s="228">
        <v>0</v>
      </c>
      <c r="F32" s="228">
        <v>0</v>
      </c>
      <c r="G32" s="228">
        <v>0</v>
      </c>
      <c r="H32" s="228">
        <v>0</v>
      </c>
      <c r="I32" s="228">
        <v>0</v>
      </c>
      <c r="J32" s="228">
        <v>0</v>
      </c>
      <c r="K32" s="228">
        <v>0</v>
      </c>
      <c r="L32" s="228">
        <v>0</v>
      </c>
      <c r="M32" s="228">
        <v>0</v>
      </c>
      <c r="N32" s="228">
        <v>3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1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</row>
    <row r="33" spans="1:35" s="226" customFormat="1" ht="15.75" x14ac:dyDescent="0.25">
      <c r="A33" s="235" t="s">
        <v>51</v>
      </c>
      <c r="B33" s="100" t="s">
        <v>129</v>
      </c>
      <c r="C33" s="115">
        <f>SUM(D33:Y33)</f>
        <v>59</v>
      </c>
      <c r="D33" s="228">
        <v>28</v>
      </c>
      <c r="E33" s="228">
        <v>0</v>
      </c>
      <c r="F33" s="228">
        <v>0</v>
      </c>
      <c r="G33" s="228">
        <v>5</v>
      </c>
      <c r="H33" s="228">
        <v>0</v>
      </c>
      <c r="I33" s="228">
        <v>0</v>
      </c>
      <c r="J33" s="228">
        <v>7</v>
      </c>
      <c r="K33" s="228">
        <v>1</v>
      </c>
      <c r="L33" s="228">
        <v>2</v>
      </c>
      <c r="M33" s="228">
        <v>9</v>
      </c>
      <c r="N33" s="228">
        <v>3</v>
      </c>
      <c r="O33" s="228">
        <v>0</v>
      </c>
      <c r="P33" s="228">
        <v>1</v>
      </c>
      <c r="Q33" s="228">
        <v>0</v>
      </c>
      <c r="R33" s="228">
        <v>1</v>
      </c>
      <c r="S33" s="228">
        <v>0</v>
      </c>
      <c r="T33" s="228">
        <v>2</v>
      </c>
      <c r="U33" s="228">
        <v>0</v>
      </c>
      <c r="V33" s="228">
        <v>0</v>
      </c>
      <c r="W33" s="228">
        <v>0</v>
      </c>
      <c r="X33" s="228">
        <v>0</v>
      </c>
      <c r="Y33" s="228">
        <v>0</v>
      </c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s="226" customFormat="1" ht="17.25" thickBot="1" x14ac:dyDescent="0.35">
      <c r="A34" s="235" t="s">
        <v>67</v>
      </c>
      <c r="B34" s="101" t="s">
        <v>3</v>
      </c>
      <c r="C34" s="236">
        <f>SUM(C29:C33)</f>
        <v>82</v>
      </c>
      <c r="D34" s="51">
        <f>SUM(D29:D33)</f>
        <v>30</v>
      </c>
      <c r="E34" s="51">
        <f>SUM(E29:E33)</f>
        <v>0</v>
      </c>
      <c r="F34" s="51">
        <f>SUM(F29:F33)</f>
        <v>0</v>
      </c>
      <c r="G34" s="51">
        <f t="shared" ref="G34:U34" si="15">SUM(G29:G33)</f>
        <v>6</v>
      </c>
      <c r="H34" s="51">
        <f t="shared" ref="H34" si="16">SUM(H29:H33)</f>
        <v>0</v>
      </c>
      <c r="I34" s="51">
        <f t="shared" si="15"/>
        <v>0</v>
      </c>
      <c r="J34" s="51">
        <f t="shared" si="15"/>
        <v>7</v>
      </c>
      <c r="K34" s="51">
        <f t="shared" si="15"/>
        <v>1</v>
      </c>
      <c r="L34" s="51">
        <f t="shared" si="15"/>
        <v>3</v>
      </c>
      <c r="M34" s="51">
        <f>SUM(M29:M33)</f>
        <v>10</v>
      </c>
      <c r="N34" s="51">
        <f t="shared" si="15"/>
        <v>11</v>
      </c>
      <c r="O34" s="51">
        <f t="shared" si="15"/>
        <v>0</v>
      </c>
      <c r="P34" s="51">
        <f t="shared" si="15"/>
        <v>6</v>
      </c>
      <c r="Q34" s="51">
        <f t="shared" si="15"/>
        <v>0</v>
      </c>
      <c r="R34" s="51">
        <f t="shared" si="15"/>
        <v>3</v>
      </c>
      <c r="S34" s="51">
        <f t="shared" si="15"/>
        <v>0</v>
      </c>
      <c r="T34" s="51">
        <f>SUM(T29:T33)</f>
        <v>4</v>
      </c>
      <c r="U34" s="51">
        <f t="shared" si="15"/>
        <v>1</v>
      </c>
      <c r="V34" s="51">
        <f>SUM(V29:V33)</f>
        <v>0</v>
      </c>
      <c r="W34" s="51">
        <f>SUM(W29:W33)</f>
        <v>0</v>
      </c>
      <c r="X34" s="51">
        <f>SUM(X29:X33)</f>
        <v>0</v>
      </c>
      <c r="Y34" s="51">
        <f>SUM(Y29:Y33)</f>
        <v>0</v>
      </c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</row>
    <row r="35" spans="1:35" ht="17.25" thickBot="1" x14ac:dyDescent="0.3">
      <c r="A35" s="234" t="s">
        <v>41</v>
      </c>
      <c r="B35" s="35" t="s">
        <v>11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35" s="226" customFormat="1" ht="15.75" x14ac:dyDescent="0.25">
      <c r="A36" s="235" t="s">
        <v>52</v>
      </c>
      <c r="B36" s="50" t="s">
        <v>14</v>
      </c>
      <c r="C36" s="115">
        <f>SUM(D36:Y36)</f>
        <v>24589</v>
      </c>
      <c r="D36" s="51">
        <v>0</v>
      </c>
      <c r="E36" s="51">
        <v>0</v>
      </c>
      <c r="F36" s="51">
        <v>0</v>
      </c>
      <c r="G36" s="51">
        <v>1614</v>
      </c>
      <c r="H36" s="51">
        <v>0</v>
      </c>
      <c r="I36" s="51">
        <v>0</v>
      </c>
      <c r="J36" s="51">
        <v>0</v>
      </c>
      <c r="K36" s="51">
        <v>0</v>
      </c>
      <c r="L36" s="51">
        <v>974</v>
      </c>
      <c r="M36" s="51">
        <v>1681</v>
      </c>
      <c r="N36" s="51">
        <v>9008</v>
      </c>
      <c r="O36" s="51">
        <v>0</v>
      </c>
      <c r="P36" s="51">
        <v>11312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</row>
    <row r="37" spans="1:35" s="226" customFormat="1" ht="15.75" x14ac:dyDescent="0.25">
      <c r="A37" s="235" t="s">
        <v>53</v>
      </c>
      <c r="B37" s="50" t="s">
        <v>15</v>
      </c>
      <c r="C37" s="115">
        <f>SUM(D37:Y37)</f>
        <v>3341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3341</v>
      </c>
      <c r="V37" s="51">
        <v>0</v>
      </c>
      <c r="W37" s="51">
        <v>0</v>
      </c>
      <c r="X37" s="51">
        <v>0</v>
      </c>
      <c r="Y37" s="51">
        <v>0</v>
      </c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</row>
    <row r="38" spans="1:35" s="226" customFormat="1" ht="15.75" x14ac:dyDescent="0.25">
      <c r="A38" s="235" t="s">
        <v>54</v>
      </c>
      <c r="B38" s="50" t="s">
        <v>16</v>
      </c>
      <c r="C38" s="115">
        <f>SUM(D38:Y38)</f>
        <v>10571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6695</v>
      </c>
      <c r="S38" s="51">
        <v>0</v>
      </c>
      <c r="T38" s="51">
        <v>3876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</row>
    <row r="39" spans="1:35" s="226" customFormat="1" ht="15.75" x14ac:dyDescent="0.25">
      <c r="A39" s="235" t="s">
        <v>55</v>
      </c>
      <c r="B39" s="100" t="s">
        <v>128</v>
      </c>
      <c r="C39" s="115">
        <f>SUM(D39:Y39)</f>
        <v>18606</v>
      </c>
      <c r="D39" s="51">
        <v>3097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15392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117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</row>
    <row r="40" spans="1:35" s="226" customFormat="1" ht="15.75" x14ac:dyDescent="0.25">
      <c r="A40" s="235" t="s">
        <v>56</v>
      </c>
      <c r="B40" s="100" t="s">
        <v>129</v>
      </c>
      <c r="C40" s="115">
        <f>SUM(D40:Y40)</f>
        <v>366650</v>
      </c>
      <c r="D40" s="51">
        <v>99726</v>
      </c>
      <c r="E40" s="51">
        <v>0</v>
      </c>
      <c r="F40" s="51">
        <v>0</v>
      </c>
      <c r="G40" s="51">
        <v>32718</v>
      </c>
      <c r="H40" s="51">
        <v>0</v>
      </c>
      <c r="I40" s="51">
        <v>0</v>
      </c>
      <c r="J40" s="51">
        <v>60742</v>
      </c>
      <c r="K40" s="51">
        <v>5020</v>
      </c>
      <c r="L40" s="51">
        <v>20450</v>
      </c>
      <c r="M40" s="51">
        <v>82980</v>
      </c>
      <c r="N40" s="51">
        <v>18037</v>
      </c>
      <c r="O40" s="51">
        <v>0</v>
      </c>
      <c r="P40" s="51">
        <v>21006</v>
      </c>
      <c r="Q40" s="51">
        <v>0</v>
      </c>
      <c r="R40" s="51">
        <v>4610</v>
      </c>
      <c r="S40" s="51">
        <v>0</v>
      </c>
      <c r="T40" s="51">
        <v>21361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</row>
    <row r="41" spans="1:35" s="226" customFormat="1" ht="17.25" thickBot="1" x14ac:dyDescent="0.35">
      <c r="A41" s="235" t="s">
        <v>68</v>
      </c>
      <c r="B41" s="101" t="s">
        <v>3</v>
      </c>
      <c r="C41" s="236">
        <f>SUM(C36:C40)</f>
        <v>423757</v>
      </c>
      <c r="D41" s="51">
        <f>SUM(D36:D40)</f>
        <v>102823</v>
      </c>
      <c r="E41" s="51">
        <f>SUM(E36:E40)</f>
        <v>0</v>
      </c>
      <c r="F41" s="51">
        <f>SUM(F36:F40)</f>
        <v>0</v>
      </c>
      <c r="G41" s="51">
        <f t="shared" ref="G41:U41" si="17">SUM(G36:G40)</f>
        <v>34332</v>
      </c>
      <c r="H41" s="51">
        <f>SUM(H36:H40)</f>
        <v>0</v>
      </c>
      <c r="I41" s="51">
        <f>SUM(I36:I40)</f>
        <v>0</v>
      </c>
      <c r="J41" s="51">
        <f t="shared" si="17"/>
        <v>60742</v>
      </c>
      <c r="K41" s="51">
        <f t="shared" si="17"/>
        <v>5020</v>
      </c>
      <c r="L41" s="51">
        <f t="shared" si="17"/>
        <v>21424</v>
      </c>
      <c r="M41" s="51">
        <f>SUM(M36:M40)</f>
        <v>84661</v>
      </c>
      <c r="N41" s="51">
        <f t="shared" si="17"/>
        <v>42437</v>
      </c>
      <c r="O41" s="51">
        <f t="shared" si="17"/>
        <v>0</v>
      </c>
      <c r="P41" s="51">
        <f t="shared" si="17"/>
        <v>32318</v>
      </c>
      <c r="Q41" s="51">
        <f t="shared" si="17"/>
        <v>0</v>
      </c>
      <c r="R41" s="51">
        <f t="shared" si="17"/>
        <v>11305</v>
      </c>
      <c r="S41" s="51">
        <f t="shared" si="17"/>
        <v>0</v>
      </c>
      <c r="T41" s="51">
        <f>SUM(T36:T40)</f>
        <v>25354</v>
      </c>
      <c r="U41" s="51">
        <f t="shared" si="17"/>
        <v>3341</v>
      </c>
      <c r="V41" s="51">
        <f>SUM(V36:V40)</f>
        <v>0</v>
      </c>
      <c r="W41" s="51">
        <f>SUM(W36:W40)</f>
        <v>0</v>
      </c>
      <c r="X41" s="51">
        <f>SUM(X36:X40)</f>
        <v>0</v>
      </c>
      <c r="Y41" s="51">
        <f>SUM(Y36:Y40)</f>
        <v>0</v>
      </c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</row>
    <row r="42" spans="1:35" ht="17.25" thickBot="1" x14ac:dyDescent="0.3">
      <c r="A42" s="234" t="s">
        <v>42</v>
      </c>
      <c r="B42" s="35" t="s">
        <v>29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35" s="226" customFormat="1" ht="15.75" x14ac:dyDescent="0.25">
      <c r="A43" s="235" t="s">
        <v>57</v>
      </c>
      <c r="B43" s="50" t="s">
        <v>14</v>
      </c>
      <c r="C43" s="115">
        <f>SUM(D43:Y43)</f>
        <v>147003</v>
      </c>
      <c r="D43" s="51">
        <v>0</v>
      </c>
      <c r="E43" s="51">
        <v>0</v>
      </c>
      <c r="F43" s="51">
        <v>0</v>
      </c>
      <c r="G43" s="51">
        <v>13876</v>
      </c>
      <c r="H43" s="51">
        <v>0</v>
      </c>
      <c r="I43" s="51">
        <v>0</v>
      </c>
      <c r="J43" s="51">
        <v>0</v>
      </c>
      <c r="K43" s="51">
        <v>0</v>
      </c>
      <c r="L43" s="51">
        <v>974</v>
      </c>
      <c r="M43" s="51">
        <v>10810</v>
      </c>
      <c r="N43" s="51">
        <v>48092</v>
      </c>
      <c r="O43" s="51">
        <v>0</v>
      </c>
      <c r="P43" s="51">
        <v>73251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</row>
    <row r="44" spans="1:35" s="226" customFormat="1" ht="15.75" x14ac:dyDescent="0.25">
      <c r="A44" s="235" t="s">
        <v>58</v>
      </c>
      <c r="B44" s="50" t="s">
        <v>15</v>
      </c>
      <c r="C44" s="115">
        <f>SUM(D44:Y44)</f>
        <v>12128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12128</v>
      </c>
      <c r="V44" s="51">
        <v>0</v>
      </c>
      <c r="W44" s="51">
        <v>0</v>
      </c>
      <c r="X44" s="51">
        <v>0</v>
      </c>
      <c r="Y44" s="51">
        <v>0</v>
      </c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</row>
    <row r="45" spans="1:35" s="226" customFormat="1" ht="15.75" x14ac:dyDescent="0.25">
      <c r="A45" s="235" t="s">
        <v>59</v>
      </c>
      <c r="B45" s="50" t="s">
        <v>16</v>
      </c>
      <c r="C45" s="115">
        <f>SUM(D45:Y45)</f>
        <v>18985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15109</v>
      </c>
      <c r="S45" s="51">
        <v>0</v>
      </c>
      <c r="T45" s="51">
        <v>3876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</row>
    <row r="46" spans="1:35" s="226" customFormat="1" ht="15.75" x14ac:dyDescent="0.25">
      <c r="A46" s="235" t="s">
        <v>60</v>
      </c>
      <c r="B46" s="100" t="s">
        <v>128</v>
      </c>
      <c r="C46" s="115">
        <f>SUM(D46:Y46)</f>
        <v>24676</v>
      </c>
      <c r="D46" s="51">
        <v>3097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21462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117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</row>
    <row r="47" spans="1:35" s="226" customFormat="1" ht="15.75" x14ac:dyDescent="0.25">
      <c r="A47" s="235" t="s">
        <v>61</v>
      </c>
      <c r="B47" s="100" t="s">
        <v>129</v>
      </c>
      <c r="C47" s="115">
        <f>SUM(D47:Y47)</f>
        <v>366650</v>
      </c>
      <c r="D47" s="51">
        <v>99726</v>
      </c>
      <c r="E47" s="51">
        <v>0</v>
      </c>
      <c r="F47" s="51">
        <v>0</v>
      </c>
      <c r="G47" s="51">
        <v>32718</v>
      </c>
      <c r="H47" s="51">
        <v>0</v>
      </c>
      <c r="I47" s="51">
        <v>0</v>
      </c>
      <c r="J47" s="51">
        <v>60742</v>
      </c>
      <c r="K47" s="51">
        <v>5020</v>
      </c>
      <c r="L47" s="51">
        <v>20450</v>
      </c>
      <c r="M47" s="51">
        <v>82980</v>
      </c>
      <c r="N47" s="51">
        <v>18037</v>
      </c>
      <c r="O47" s="51">
        <v>0</v>
      </c>
      <c r="P47" s="51">
        <v>21006</v>
      </c>
      <c r="Q47" s="51">
        <v>0</v>
      </c>
      <c r="R47" s="51">
        <v>4610</v>
      </c>
      <c r="S47" s="51">
        <v>0</v>
      </c>
      <c r="T47" s="51">
        <v>21361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</row>
    <row r="48" spans="1:35" s="226" customFormat="1" ht="17.25" thickBot="1" x14ac:dyDescent="0.35">
      <c r="A48" s="235" t="s">
        <v>69</v>
      </c>
      <c r="B48" s="101" t="s">
        <v>3</v>
      </c>
      <c r="C48" s="236">
        <f>SUM(C43:C47)</f>
        <v>569442</v>
      </c>
      <c r="D48" s="51">
        <f>SUM(D43:D47)</f>
        <v>102823</v>
      </c>
      <c r="E48" s="51">
        <f>SUM(E43:E47)</f>
        <v>0</v>
      </c>
      <c r="F48" s="51">
        <f>SUM(F43:F47)</f>
        <v>0</v>
      </c>
      <c r="G48" s="51">
        <f t="shared" ref="G48:U48" si="18">SUM(G43:G47)</f>
        <v>46594</v>
      </c>
      <c r="H48" s="51">
        <f t="shared" ref="H48" si="19">SUM(H43:H47)</f>
        <v>0</v>
      </c>
      <c r="I48" s="51">
        <f t="shared" si="18"/>
        <v>0</v>
      </c>
      <c r="J48" s="51">
        <f t="shared" si="18"/>
        <v>60742</v>
      </c>
      <c r="K48" s="51">
        <f t="shared" si="18"/>
        <v>5020</v>
      </c>
      <c r="L48" s="51">
        <f t="shared" si="18"/>
        <v>21424</v>
      </c>
      <c r="M48" s="51">
        <f>SUM(M43:M47)</f>
        <v>93790</v>
      </c>
      <c r="N48" s="51">
        <f t="shared" si="18"/>
        <v>87591</v>
      </c>
      <c r="O48" s="51">
        <f t="shared" si="18"/>
        <v>0</v>
      </c>
      <c r="P48" s="51">
        <f t="shared" si="18"/>
        <v>94257</v>
      </c>
      <c r="Q48" s="51">
        <f t="shared" si="18"/>
        <v>0</v>
      </c>
      <c r="R48" s="51">
        <f t="shared" si="18"/>
        <v>19719</v>
      </c>
      <c r="S48" s="51">
        <f t="shared" si="18"/>
        <v>0</v>
      </c>
      <c r="T48" s="51">
        <f>SUM(T43:T47)</f>
        <v>25354</v>
      </c>
      <c r="U48" s="51">
        <f t="shared" si="18"/>
        <v>12128</v>
      </c>
      <c r="V48" s="51">
        <f>SUM(V43:V47)</f>
        <v>0</v>
      </c>
      <c r="W48" s="51">
        <f>SUM(W43:W47)</f>
        <v>0</v>
      </c>
      <c r="X48" s="51">
        <f>SUM(X43:X47)</f>
        <v>0</v>
      </c>
      <c r="Y48" s="51">
        <f>SUM(Y43:Y47)</f>
        <v>0</v>
      </c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</row>
    <row r="49" spans="1:35" ht="17.25" thickBot="1" x14ac:dyDescent="0.3">
      <c r="A49" s="234" t="s">
        <v>43</v>
      </c>
      <c r="B49" s="35" t="s">
        <v>30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5" s="226" customFormat="1" ht="15.75" x14ac:dyDescent="0.25">
      <c r="A50" s="235" t="s">
        <v>62</v>
      </c>
      <c r="B50" s="50" t="s">
        <v>14</v>
      </c>
      <c r="C50" s="237">
        <f t="shared" ref="C50:D54" si="20">C43/C$13%</f>
        <v>0.128970549307523</v>
      </c>
      <c r="D50" s="237">
        <f t="shared" si="20"/>
        <v>0</v>
      </c>
      <c r="E50" s="237">
        <f t="shared" ref="E50:W50" si="21">E43/E$13%</f>
        <v>0</v>
      </c>
      <c r="F50" s="237">
        <f t="shared" si="21"/>
        <v>0</v>
      </c>
      <c r="G50" s="237">
        <f t="shared" si="21"/>
        <v>0.1316104592186364</v>
      </c>
      <c r="H50" s="237">
        <f t="shared" ref="H50" si="22">H43/H$13%</f>
        <v>0</v>
      </c>
      <c r="I50" s="237">
        <f t="shared" si="21"/>
        <v>0</v>
      </c>
      <c r="J50" s="237">
        <f t="shared" si="21"/>
        <v>0</v>
      </c>
      <c r="K50" s="237">
        <f t="shared" si="21"/>
        <v>0</v>
      </c>
      <c r="L50" s="237">
        <f t="shared" si="21"/>
        <v>3.8449786710269405E-2</v>
      </c>
      <c r="M50" s="237">
        <f t="shared" si="21"/>
        <v>2.3663380207694868</v>
      </c>
      <c r="N50" s="237">
        <f t="shared" si="21"/>
        <v>1.1448281936438371</v>
      </c>
      <c r="O50" s="237">
        <f t="shared" si="21"/>
        <v>0</v>
      </c>
      <c r="P50" s="237">
        <f t="shared" si="21"/>
        <v>1.9418301890693814</v>
      </c>
      <c r="Q50" s="237">
        <f t="shared" si="21"/>
        <v>0</v>
      </c>
      <c r="R50" s="237">
        <f t="shared" si="21"/>
        <v>0</v>
      </c>
      <c r="S50" s="237">
        <f t="shared" si="21"/>
        <v>0</v>
      </c>
      <c r="T50" s="237">
        <f t="shared" si="21"/>
        <v>0</v>
      </c>
      <c r="U50" s="237">
        <f t="shared" si="21"/>
        <v>0</v>
      </c>
      <c r="V50" s="237">
        <f t="shared" si="21"/>
        <v>0</v>
      </c>
      <c r="W50" s="237">
        <f t="shared" si="21"/>
        <v>0</v>
      </c>
      <c r="X50" s="237">
        <v>0</v>
      </c>
      <c r="Y50" s="237">
        <f>Y43/Y$13%</f>
        <v>0</v>
      </c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</row>
    <row r="51" spans="1:35" s="226" customFormat="1" ht="15.75" x14ac:dyDescent="0.25">
      <c r="A51" s="235" t="s">
        <v>63</v>
      </c>
      <c r="B51" s="50" t="s">
        <v>15</v>
      </c>
      <c r="C51" s="237">
        <f t="shared" si="20"/>
        <v>1.0640291844395276E-2</v>
      </c>
      <c r="D51" s="237">
        <f t="shared" si="20"/>
        <v>0</v>
      </c>
      <c r="E51" s="237">
        <f t="shared" ref="E51:W51" si="23">E44/E$13%</f>
        <v>0</v>
      </c>
      <c r="F51" s="237">
        <f t="shared" si="23"/>
        <v>0</v>
      </c>
      <c r="G51" s="237">
        <f t="shared" si="23"/>
        <v>0</v>
      </c>
      <c r="H51" s="237">
        <f t="shared" ref="H51" si="24">H44/H$13%</f>
        <v>0</v>
      </c>
      <c r="I51" s="237">
        <f t="shared" si="23"/>
        <v>0</v>
      </c>
      <c r="J51" s="237">
        <f t="shared" si="23"/>
        <v>0</v>
      </c>
      <c r="K51" s="237">
        <f t="shared" si="23"/>
        <v>0</v>
      </c>
      <c r="L51" s="237">
        <f t="shared" si="23"/>
        <v>0</v>
      </c>
      <c r="M51" s="237">
        <f t="shared" si="23"/>
        <v>0</v>
      </c>
      <c r="N51" s="237">
        <f t="shared" si="23"/>
        <v>0</v>
      </c>
      <c r="O51" s="237">
        <f t="shared" si="23"/>
        <v>0</v>
      </c>
      <c r="P51" s="237">
        <f t="shared" si="23"/>
        <v>0</v>
      </c>
      <c r="Q51" s="237">
        <f t="shared" si="23"/>
        <v>0</v>
      </c>
      <c r="R51" s="237">
        <f t="shared" si="23"/>
        <v>0</v>
      </c>
      <c r="S51" s="237">
        <f t="shared" si="23"/>
        <v>0</v>
      </c>
      <c r="T51" s="237">
        <f t="shared" si="23"/>
        <v>0</v>
      </c>
      <c r="U51" s="237">
        <f t="shared" si="23"/>
        <v>0.30950816325228564</v>
      </c>
      <c r="V51" s="237">
        <f t="shared" si="23"/>
        <v>0</v>
      </c>
      <c r="W51" s="237">
        <f t="shared" si="23"/>
        <v>0</v>
      </c>
      <c r="X51" s="237">
        <v>0</v>
      </c>
      <c r="Y51" s="237">
        <f>Y44/Y$13%</f>
        <v>0</v>
      </c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</row>
    <row r="52" spans="1:35" s="226" customFormat="1" ht="15.75" x14ac:dyDescent="0.25">
      <c r="A52" s="235" t="s">
        <v>64</v>
      </c>
      <c r="B52" s="50" t="s">
        <v>16</v>
      </c>
      <c r="C52" s="237">
        <f t="shared" si="20"/>
        <v>1.6656162653846004E-2</v>
      </c>
      <c r="D52" s="237">
        <f t="shared" si="20"/>
        <v>0</v>
      </c>
      <c r="E52" s="237">
        <f t="shared" ref="E52:W52" si="25">E45/E$13%</f>
        <v>0</v>
      </c>
      <c r="F52" s="237">
        <f t="shared" si="25"/>
        <v>0</v>
      </c>
      <c r="G52" s="237">
        <f t="shared" si="25"/>
        <v>0</v>
      </c>
      <c r="H52" s="237">
        <f t="shared" ref="H52" si="26">H45/H$13%</f>
        <v>0</v>
      </c>
      <c r="I52" s="237">
        <f t="shared" si="25"/>
        <v>0</v>
      </c>
      <c r="J52" s="237">
        <f t="shared" si="25"/>
        <v>0</v>
      </c>
      <c r="K52" s="237">
        <f t="shared" si="25"/>
        <v>0</v>
      </c>
      <c r="L52" s="237">
        <f t="shared" si="25"/>
        <v>0</v>
      </c>
      <c r="M52" s="237">
        <f t="shared" si="25"/>
        <v>0</v>
      </c>
      <c r="N52" s="237">
        <f t="shared" si="25"/>
        <v>0</v>
      </c>
      <c r="O52" s="237">
        <f t="shared" si="25"/>
        <v>0</v>
      </c>
      <c r="P52" s="237">
        <f t="shared" si="25"/>
        <v>0</v>
      </c>
      <c r="Q52" s="237">
        <f t="shared" si="25"/>
        <v>0</v>
      </c>
      <c r="R52" s="237">
        <f t="shared" si="25"/>
        <v>0.29264226192770465</v>
      </c>
      <c r="S52" s="237">
        <f t="shared" si="25"/>
        <v>0</v>
      </c>
      <c r="T52" s="237">
        <f t="shared" si="25"/>
        <v>0.27318918774144574</v>
      </c>
      <c r="U52" s="237">
        <f t="shared" si="25"/>
        <v>0</v>
      </c>
      <c r="V52" s="237">
        <f t="shared" si="25"/>
        <v>0</v>
      </c>
      <c r="W52" s="237">
        <f t="shared" si="25"/>
        <v>0</v>
      </c>
      <c r="X52" s="237">
        <v>0</v>
      </c>
      <c r="Y52" s="237">
        <f>Y45/Y$13%</f>
        <v>0</v>
      </c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</row>
    <row r="53" spans="1:35" s="226" customFormat="1" ht="15.75" x14ac:dyDescent="0.25">
      <c r="A53" s="235" t="s">
        <v>65</v>
      </c>
      <c r="B53" s="100" t="s">
        <v>128</v>
      </c>
      <c r="C53" s="237">
        <f t="shared" si="20"/>
        <v>2.1649063452531155E-2</v>
      </c>
      <c r="D53" s="237">
        <f t="shared" si="20"/>
        <v>0.11525577888456076</v>
      </c>
      <c r="E53" s="237">
        <f t="shared" ref="E53:W53" si="27">E46/E$13%</f>
        <v>0</v>
      </c>
      <c r="F53" s="237">
        <f t="shared" si="27"/>
        <v>0</v>
      </c>
      <c r="G53" s="237">
        <f t="shared" si="27"/>
        <v>0</v>
      </c>
      <c r="H53" s="237">
        <f t="shared" ref="H53" si="28">H46/H$13%</f>
        <v>0</v>
      </c>
      <c r="I53" s="237">
        <f t="shared" si="27"/>
        <v>0</v>
      </c>
      <c r="J53" s="237">
        <f t="shared" si="27"/>
        <v>0</v>
      </c>
      <c r="K53" s="237">
        <f t="shared" si="27"/>
        <v>0</v>
      </c>
      <c r="L53" s="237">
        <f t="shared" si="27"/>
        <v>0</v>
      </c>
      <c r="M53" s="237">
        <f t="shared" si="27"/>
        <v>0</v>
      </c>
      <c r="N53" s="237">
        <f t="shared" si="27"/>
        <v>0.51090207710188873</v>
      </c>
      <c r="O53" s="237">
        <f t="shared" si="27"/>
        <v>0</v>
      </c>
      <c r="P53" s="237">
        <f t="shared" si="27"/>
        <v>0</v>
      </c>
      <c r="Q53" s="237">
        <f t="shared" si="27"/>
        <v>0</v>
      </c>
      <c r="R53" s="237">
        <f t="shared" si="27"/>
        <v>0</v>
      </c>
      <c r="S53" s="237">
        <f t="shared" si="27"/>
        <v>0</v>
      </c>
      <c r="T53" s="237">
        <f t="shared" si="27"/>
        <v>8.2464228497804836E-3</v>
      </c>
      <c r="U53" s="237">
        <f t="shared" si="27"/>
        <v>0</v>
      </c>
      <c r="V53" s="237">
        <f t="shared" si="27"/>
        <v>0</v>
      </c>
      <c r="W53" s="237">
        <f t="shared" si="27"/>
        <v>0</v>
      </c>
      <c r="X53" s="237">
        <v>0</v>
      </c>
      <c r="Y53" s="237">
        <f>Y46/Y$13%</f>
        <v>0</v>
      </c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</row>
    <row r="54" spans="1:35" s="226" customFormat="1" ht="16.5" thickBot="1" x14ac:dyDescent="0.3">
      <c r="A54" s="235" t="s">
        <v>66</v>
      </c>
      <c r="B54" s="100" t="s">
        <v>129</v>
      </c>
      <c r="C54" s="237">
        <f t="shared" si="20"/>
        <v>0.32167406041783708</v>
      </c>
      <c r="D54" s="237">
        <f t="shared" si="20"/>
        <v>3.7113328398584779</v>
      </c>
      <c r="E54" s="237">
        <f t="shared" ref="E54:W54" si="29">E47/E$13%</f>
        <v>0</v>
      </c>
      <c r="F54" s="237">
        <f t="shared" si="29"/>
        <v>0</v>
      </c>
      <c r="G54" s="237">
        <f t="shared" si="29"/>
        <v>0.31032221135163923</v>
      </c>
      <c r="H54" s="237">
        <f t="shared" ref="H54" si="30">H47/H$13%</f>
        <v>0</v>
      </c>
      <c r="I54" s="237">
        <f t="shared" si="29"/>
        <v>0</v>
      </c>
      <c r="J54" s="237">
        <f t="shared" si="29"/>
        <v>1.6700975767885526</v>
      </c>
      <c r="K54" s="237">
        <f t="shared" si="29"/>
        <v>0.10837300173785391</v>
      </c>
      <c r="L54" s="237">
        <f t="shared" si="29"/>
        <v>0.80728761624744283</v>
      </c>
      <c r="M54" s="237">
        <f t="shared" si="29"/>
        <v>18.164544769977059</v>
      </c>
      <c r="N54" s="237">
        <f t="shared" si="29"/>
        <v>0.42937008501941887</v>
      </c>
      <c r="O54" s="237">
        <f t="shared" si="29"/>
        <v>0</v>
      </c>
      <c r="P54" s="237">
        <f t="shared" si="29"/>
        <v>0.55685362591079202</v>
      </c>
      <c r="Q54" s="237">
        <f t="shared" si="29"/>
        <v>0</v>
      </c>
      <c r="R54" s="237">
        <f t="shared" si="29"/>
        <v>8.9289882023080178E-2</v>
      </c>
      <c r="S54" s="237">
        <f t="shared" si="29"/>
        <v>0</v>
      </c>
      <c r="T54" s="237">
        <f t="shared" si="29"/>
        <v>1.5055712691808625</v>
      </c>
      <c r="U54" s="237">
        <f t="shared" si="29"/>
        <v>0</v>
      </c>
      <c r="V54" s="237">
        <f t="shared" si="29"/>
        <v>0</v>
      </c>
      <c r="W54" s="237">
        <f t="shared" si="29"/>
        <v>0</v>
      </c>
      <c r="X54" s="237">
        <v>0</v>
      </c>
      <c r="Y54" s="237">
        <f>Y47/Y$13%</f>
        <v>0</v>
      </c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</row>
    <row r="55" spans="1:35" ht="17.25" thickBot="1" x14ac:dyDescent="0.3">
      <c r="A55" s="15">
        <v>6</v>
      </c>
      <c r="B55" s="35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35" s="226" customFormat="1" ht="15.75" x14ac:dyDescent="0.25">
      <c r="A56" s="243" t="s">
        <v>70</v>
      </c>
      <c r="B56" s="102" t="s">
        <v>31</v>
      </c>
      <c r="C56" s="115">
        <f>SUM(D56:Y56)</f>
        <v>7561</v>
      </c>
      <c r="D56" s="54">
        <v>167</v>
      </c>
      <c r="E56" s="54">
        <v>705</v>
      </c>
      <c r="F56" s="54">
        <v>346</v>
      </c>
      <c r="G56" s="54">
        <v>680</v>
      </c>
      <c r="H56" s="54">
        <v>441</v>
      </c>
      <c r="I56" s="54">
        <v>148</v>
      </c>
      <c r="J56" s="54">
        <v>233</v>
      </c>
      <c r="K56" s="54">
        <v>292</v>
      </c>
      <c r="L56" s="54">
        <v>197</v>
      </c>
      <c r="M56" s="54">
        <v>37</v>
      </c>
      <c r="N56" s="54">
        <v>240</v>
      </c>
      <c r="O56" s="54">
        <v>367</v>
      </c>
      <c r="P56" s="54">
        <v>237</v>
      </c>
      <c r="Q56" s="54">
        <v>464</v>
      </c>
      <c r="R56" s="54">
        <v>360</v>
      </c>
      <c r="S56" s="54">
        <v>359</v>
      </c>
      <c r="T56" s="54">
        <v>98</v>
      </c>
      <c r="U56" s="54">
        <v>283</v>
      </c>
      <c r="V56" s="54">
        <v>718</v>
      </c>
      <c r="W56" s="54">
        <v>553</v>
      </c>
      <c r="X56" s="54">
        <v>393</v>
      </c>
      <c r="Y56" s="54">
        <v>243</v>
      </c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</row>
    <row r="57" spans="1:35" s="226" customFormat="1" ht="16.5" thickBot="1" x14ac:dyDescent="0.3">
      <c r="A57" s="243" t="s">
        <v>71</v>
      </c>
      <c r="B57" s="103" t="s">
        <v>19</v>
      </c>
      <c r="C57" s="115">
        <f>SUM(D57:Y57)</f>
        <v>169968000</v>
      </c>
      <c r="D57" s="54">
        <v>4189000</v>
      </c>
      <c r="E57" s="54">
        <v>17685000</v>
      </c>
      <c r="F57" s="54">
        <v>7985000</v>
      </c>
      <c r="G57" s="54">
        <v>15461000</v>
      </c>
      <c r="H57" s="54">
        <v>10635000</v>
      </c>
      <c r="I57" s="54">
        <v>3102000</v>
      </c>
      <c r="J57" s="54">
        <v>5732000</v>
      </c>
      <c r="K57" s="54">
        <v>6240000</v>
      </c>
      <c r="L57" s="54">
        <v>4847000</v>
      </c>
      <c r="M57" s="54">
        <v>885000</v>
      </c>
      <c r="N57" s="54">
        <v>6022000</v>
      </c>
      <c r="O57" s="54">
        <v>9173000</v>
      </c>
      <c r="P57" s="54">
        <v>5803000</v>
      </c>
      <c r="Q57" s="54">
        <v>12302000</v>
      </c>
      <c r="R57" s="54">
        <v>7095000</v>
      </c>
      <c r="S57" s="54">
        <v>6886000</v>
      </c>
      <c r="T57" s="54">
        <v>2288000</v>
      </c>
      <c r="U57" s="54">
        <v>6521000</v>
      </c>
      <c r="V57" s="54">
        <v>14048000</v>
      </c>
      <c r="W57" s="54">
        <v>10364000</v>
      </c>
      <c r="X57" s="54">
        <v>7875000</v>
      </c>
      <c r="Y57" s="54">
        <v>4830000</v>
      </c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</row>
    <row r="58" spans="1:35" ht="17.25" thickBot="1" x14ac:dyDescent="0.3">
      <c r="A58" s="15">
        <v>7</v>
      </c>
      <c r="B58" s="67" t="s">
        <v>44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35" s="226" customFormat="1" ht="15.75" x14ac:dyDescent="0.2">
      <c r="A59" s="49">
        <v>7.1</v>
      </c>
      <c r="B59" s="102" t="s">
        <v>45</v>
      </c>
      <c r="C59" s="238">
        <f>SUM(D59:Y59)</f>
        <v>65868721</v>
      </c>
      <c r="D59" s="54">
        <v>729364</v>
      </c>
      <c r="E59" s="54">
        <v>11621160</v>
      </c>
      <c r="F59" s="54">
        <v>5488004</v>
      </c>
      <c r="G59" s="54">
        <v>10102514</v>
      </c>
      <c r="H59" s="54">
        <v>898355</v>
      </c>
      <c r="I59" s="54">
        <v>1897973</v>
      </c>
      <c r="J59" s="54">
        <v>1130910</v>
      </c>
      <c r="K59" s="54">
        <v>1459990</v>
      </c>
      <c r="L59" s="54">
        <v>446278</v>
      </c>
      <c r="M59" s="54">
        <v>47533</v>
      </c>
      <c r="N59" s="54">
        <v>200361</v>
      </c>
      <c r="O59" s="54">
        <v>536050</v>
      </c>
      <c r="P59" s="54">
        <v>140235</v>
      </c>
      <c r="Q59" s="54">
        <v>610572</v>
      </c>
      <c r="R59" s="54">
        <v>3777032</v>
      </c>
      <c r="S59" s="54">
        <v>1561763</v>
      </c>
      <c r="T59" s="54">
        <v>739671</v>
      </c>
      <c r="U59" s="54">
        <v>3438290</v>
      </c>
      <c r="V59" s="54">
        <v>6476272</v>
      </c>
      <c r="W59" s="54">
        <v>6121401</v>
      </c>
      <c r="X59" s="54">
        <v>4797064</v>
      </c>
      <c r="Y59" s="54">
        <v>3647929</v>
      </c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</row>
    <row r="60" spans="1:35" s="226" customFormat="1" ht="15.75" x14ac:dyDescent="0.2">
      <c r="A60" s="49">
        <v>7.2</v>
      </c>
      <c r="B60" s="50" t="s">
        <v>46</v>
      </c>
      <c r="C60" s="238">
        <f t="shared" ref="C60:C70" si="31">SUM(D60:Y60)</f>
        <v>48113115</v>
      </c>
      <c r="D60" s="54">
        <v>1957703</v>
      </c>
      <c r="E60" s="54">
        <v>442683</v>
      </c>
      <c r="F60" s="54">
        <v>86734</v>
      </c>
      <c r="G60" s="54">
        <v>440721</v>
      </c>
      <c r="H60" s="54">
        <v>6200335</v>
      </c>
      <c r="I60" s="54">
        <v>92325</v>
      </c>
      <c r="J60" s="54">
        <v>2506123</v>
      </c>
      <c r="K60" s="54">
        <v>3172160</v>
      </c>
      <c r="L60" s="54">
        <v>2086896</v>
      </c>
      <c r="M60" s="54">
        <v>409291</v>
      </c>
      <c r="N60" s="54">
        <v>4000444</v>
      </c>
      <c r="O60" s="54">
        <v>5460279</v>
      </c>
      <c r="P60" s="54">
        <v>3632031</v>
      </c>
      <c r="Q60" s="54">
        <v>7589439</v>
      </c>
      <c r="R60" s="54">
        <v>1385927</v>
      </c>
      <c r="S60" s="54">
        <v>2967905</v>
      </c>
      <c r="T60" s="54">
        <v>679126</v>
      </c>
      <c r="U60" s="54">
        <v>480185</v>
      </c>
      <c r="V60" s="54">
        <v>2904842</v>
      </c>
      <c r="W60" s="54">
        <v>939827</v>
      </c>
      <c r="X60" s="54">
        <v>408139</v>
      </c>
      <c r="Y60" s="54">
        <v>270000</v>
      </c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</row>
    <row r="61" spans="1:35" s="226" customFormat="1" ht="15.75" x14ac:dyDescent="0.25">
      <c r="A61" s="49">
        <v>7.3</v>
      </c>
      <c r="B61" s="86" t="s">
        <v>175</v>
      </c>
      <c r="C61" s="238">
        <f t="shared" si="31"/>
        <v>5130</v>
      </c>
      <c r="D61" s="54">
        <v>69</v>
      </c>
      <c r="E61" s="54">
        <v>807</v>
      </c>
      <c r="F61" s="54">
        <v>353</v>
      </c>
      <c r="G61" s="54">
        <v>722</v>
      </c>
      <c r="H61" s="54">
        <v>66</v>
      </c>
      <c r="I61" s="54">
        <v>154</v>
      </c>
      <c r="J61" s="54">
        <v>74</v>
      </c>
      <c r="K61" s="54">
        <v>117</v>
      </c>
      <c r="L61" s="54">
        <v>32</v>
      </c>
      <c r="M61" s="54">
        <v>6</v>
      </c>
      <c r="N61" s="54">
        <v>17</v>
      </c>
      <c r="O61" s="54">
        <v>45</v>
      </c>
      <c r="P61" s="54">
        <v>12</v>
      </c>
      <c r="Q61" s="54">
        <v>56</v>
      </c>
      <c r="R61" s="54">
        <v>334</v>
      </c>
      <c r="S61" s="54">
        <v>168</v>
      </c>
      <c r="T61" s="54">
        <v>56</v>
      </c>
      <c r="U61" s="54">
        <v>276</v>
      </c>
      <c r="V61" s="54">
        <v>555</v>
      </c>
      <c r="W61" s="54">
        <v>551</v>
      </c>
      <c r="X61" s="54">
        <v>431</v>
      </c>
      <c r="Y61" s="54">
        <v>229</v>
      </c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</row>
    <row r="62" spans="1:35" s="226" customFormat="1" ht="15.75" x14ac:dyDescent="0.25">
      <c r="A62" s="49">
        <v>7.4</v>
      </c>
      <c r="B62" s="86" t="s">
        <v>176</v>
      </c>
      <c r="C62" s="238">
        <f t="shared" si="31"/>
        <v>3324</v>
      </c>
      <c r="D62" s="54">
        <v>144</v>
      </c>
      <c r="E62" s="54">
        <v>33</v>
      </c>
      <c r="F62" s="54">
        <v>17</v>
      </c>
      <c r="G62" s="54">
        <v>49</v>
      </c>
      <c r="H62" s="54">
        <v>380</v>
      </c>
      <c r="I62" s="54">
        <v>5</v>
      </c>
      <c r="J62" s="54">
        <v>191</v>
      </c>
      <c r="K62" s="54">
        <v>204</v>
      </c>
      <c r="L62" s="54">
        <v>187</v>
      </c>
      <c r="M62" s="54">
        <v>49</v>
      </c>
      <c r="N62" s="54">
        <v>250</v>
      </c>
      <c r="O62" s="54">
        <v>350</v>
      </c>
      <c r="P62" s="54">
        <v>241</v>
      </c>
      <c r="Q62" s="54">
        <v>490</v>
      </c>
      <c r="R62" s="54">
        <v>117</v>
      </c>
      <c r="S62" s="54">
        <v>229</v>
      </c>
      <c r="T62" s="54">
        <v>55</v>
      </c>
      <c r="U62" s="54">
        <v>38</v>
      </c>
      <c r="V62" s="54">
        <v>175</v>
      </c>
      <c r="W62" s="54">
        <v>79</v>
      </c>
      <c r="X62" s="54">
        <v>27</v>
      </c>
      <c r="Y62" s="54">
        <v>14</v>
      </c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</row>
    <row r="63" spans="1:35" s="226" customFormat="1" ht="15.75" x14ac:dyDescent="0.25">
      <c r="A63" s="49">
        <v>7.5</v>
      </c>
      <c r="B63" s="86" t="s">
        <v>177</v>
      </c>
      <c r="C63" s="238">
        <f t="shared" si="31"/>
        <v>8454</v>
      </c>
      <c r="D63" s="54">
        <v>213</v>
      </c>
      <c r="E63" s="54">
        <v>840</v>
      </c>
      <c r="F63" s="54">
        <v>370</v>
      </c>
      <c r="G63" s="54">
        <v>771</v>
      </c>
      <c r="H63" s="54">
        <v>446</v>
      </c>
      <c r="I63" s="54">
        <v>159</v>
      </c>
      <c r="J63" s="54">
        <v>265</v>
      </c>
      <c r="K63" s="54">
        <v>321</v>
      </c>
      <c r="L63" s="54">
        <v>219</v>
      </c>
      <c r="M63" s="54">
        <v>55</v>
      </c>
      <c r="N63" s="54">
        <v>267</v>
      </c>
      <c r="O63" s="54">
        <v>395</v>
      </c>
      <c r="P63" s="54">
        <v>253</v>
      </c>
      <c r="Q63" s="54">
        <v>546</v>
      </c>
      <c r="R63" s="54">
        <v>451</v>
      </c>
      <c r="S63" s="54">
        <v>397</v>
      </c>
      <c r="T63" s="54">
        <v>111</v>
      </c>
      <c r="U63" s="54">
        <v>314</v>
      </c>
      <c r="V63" s="54">
        <v>730</v>
      </c>
      <c r="W63" s="54">
        <v>630</v>
      </c>
      <c r="X63" s="54">
        <v>458</v>
      </c>
      <c r="Y63" s="54">
        <v>243</v>
      </c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</row>
    <row r="64" spans="1:35" s="226" customFormat="1" ht="15.75" x14ac:dyDescent="0.25">
      <c r="A64" s="49">
        <v>7.7</v>
      </c>
      <c r="B64" s="86" t="s">
        <v>178</v>
      </c>
      <c r="C64" s="238">
        <f t="shared" si="31"/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</row>
    <row r="65" spans="1:35" s="226" customFormat="1" ht="15.75" x14ac:dyDescent="0.25">
      <c r="A65" s="49">
        <v>7.8</v>
      </c>
      <c r="B65" s="86" t="s">
        <v>179</v>
      </c>
      <c r="C65" s="238">
        <f t="shared" si="31"/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</row>
    <row r="66" spans="1:35" s="202" customFormat="1" ht="15.75" x14ac:dyDescent="0.25">
      <c r="A66" s="181">
        <v>7.9</v>
      </c>
      <c r="B66" s="275" t="s">
        <v>180</v>
      </c>
      <c r="C66" s="238">
        <f t="shared" si="31"/>
        <v>0</v>
      </c>
      <c r="D66" s="238">
        <v>0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0</v>
      </c>
      <c r="T66" s="238">
        <v>0</v>
      </c>
      <c r="U66" s="238">
        <v>0</v>
      </c>
      <c r="V66" s="238">
        <v>0</v>
      </c>
      <c r="W66" s="238">
        <v>0</v>
      </c>
      <c r="X66" s="238">
        <v>0</v>
      </c>
      <c r="Y66" s="238">
        <v>0</v>
      </c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</row>
    <row r="67" spans="1:35" s="226" customFormat="1" ht="15.75" x14ac:dyDescent="0.25">
      <c r="A67" s="49">
        <v>7.9</v>
      </c>
      <c r="B67" s="86" t="s">
        <v>117</v>
      </c>
      <c r="C67" s="238">
        <f t="shared" si="31"/>
        <v>113981836</v>
      </c>
      <c r="D67" s="238">
        <v>2687067</v>
      </c>
      <c r="E67" s="238">
        <v>12063843</v>
      </c>
      <c r="F67" s="238">
        <v>5574738</v>
      </c>
      <c r="G67" s="238">
        <v>10543235</v>
      </c>
      <c r="H67" s="238">
        <v>7098690</v>
      </c>
      <c r="I67" s="238">
        <v>1990298</v>
      </c>
      <c r="J67" s="238">
        <v>3637033</v>
      </c>
      <c r="K67" s="238">
        <v>4632150</v>
      </c>
      <c r="L67" s="238">
        <v>2533174</v>
      </c>
      <c r="M67" s="238">
        <v>456824</v>
      </c>
      <c r="N67" s="238">
        <v>4200805</v>
      </c>
      <c r="O67" s="238">
        <v>5996329</v>
      </c>
      <c r="P67" s="238">
        <v>3772266</v>
      </c>
      <c r="Q67" s="238">
        <v>8200011</v>
      </c>
      <c r="R67" s="238">
        <v>5162959</v>
      </c>
      <c r="S67" s="238">
        <v>4529668</v>
      </c>
      <c r="T67" s="238">
        <v>1418797</v>
      </c>
      <c r="U67" s="238">
        <v>3918475</v>
      </c>
      <c r="V67" s="238">
        <v>9381114</v>
      </c>
      <c r="W67" s="238">
        <v>7061228</v>
      </c>
      <c r="X67" s="238">
        <v>5205203</v>
      </c>
      <c r="Y67" s="238">
        <v>3917929</v>
      </c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</row>
    <row r="68" spans="1:35" s="226" customFormat="1" ht="15.75" x14ac:dyDescent="0.25">
      <c r="A68" s="49">
        <v>7.11</v>
      </c>
      <c r="B68" s="86" t="s">
        <v>118</v>
      </c>
      <c r="C68" s="238">
        <f t="shared" si="31"/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0</v>
      </c>
      <c r="T68" s="238">
        <v>0</v>
      </c>
      <c r="U68" s="238">
        <v>0</v>
      </c>
      <c r="V68" s="238">
        <v>0</v>
      </c>
      <c r="W68" s="238">
        <v>0</v>
      </c>
      <c r="X68" s="238">
        <v>0</v>
      </c>
      <c r="Y68" s="238">
        <v>0</v>
      </c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</row>
    <row r="69" spans="1:35" s="226" customFormat="1" ht="15.75" x14ac:dyDescent="0.25">
      <c r="A69" s="49">
        <v>7.12</v>
      </c>
      <c r="B69" s="86" t="s">
        <v>119</v>
      </c>
      <c r="C69" s="238">
        <f t="shared" si="31"/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</row>
    <row r="70" spans="1:35" s="202" customFormat="1" ht="15.75" x14ac:dyDescent="0.25">
      <c r="A70" s="181">
        <v>7.13</v>
      </c>
      <c r="B70" s="275" t="s">
        <v>133</v>
      </c>
      <c r="C70" s="238">
        <f t="shared" si="31"/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0</v>
      </c>
      <c r="U70" s="238">
        <v>0</v>
      </c>
      <c r="V70" s="238">
        <v>0</v>
      </c>
      <c r="W70" s="238">
        <v>0</v>
      </c>
      <c r="X70" s="238">
        <v>0</v>
      </c>
      <c r="Y70" s="238">
        <v>0</v>
      </c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</row>
    <row r="71" spans="1:35" x14ac:dyDescent="0.25">
      <c r="C71" s="3"/>
    </row>
    <row r="72" spans="1:35" x14ac:dyDescent="0.25">
      <c r="C72" s="3"/>
    </row>
    <row r="73" spans="1:35" x14ac:dyDescent="0.25">
      <c r="C73" s="3"/>
    </row>
    <row r="74" spans="1:35" x14ac:dyDescent="0.25">
      <c r="C74" s="3"/>
    </row>
    <row r="75" spans="1:35" x14ac:dyDescent="0.25">
      <c r="C75" s="3"/>
    </row>
    <row r="76" spans="1:35" x14ac:dyDescent="0.25">
      <c r="C76" s="3"/>
    </row>
    <row r="77" spans="1:35" x14ac:dyDescent="0.25">
      <c r="C77" s="3"/>
    </row>
    <row r="78" spans="1:35" x14ac:dyDescent="0.25">
      <c r="C78" s="3"/>
    </row>
    <row r="79" spans="1:35" x14ac:dyDescent="0.25">
      <c r="C79" s="3"/>
    </row>
    <row r="80" spans="1:3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65513" spans="3:3" x14ac:dyDescent="0.25">
      <c r="C65513" s="204"/>
    </row>
    <row r="65514" spans="3:3" x14ac:dyDescent="0.25">
      <c r="C65514" s="204"/>
    </row>
    <row r="65515" spans="3:3" x14ac:dyDescent="0.25">
      <c r="C65515" s="204"/>
    </row>
    <row r="65516" spans="3:3" x14ac:dyDescent="0.25">
      <c r="C65516" s="204"/>
    </row>
    <row r="65517" spans="3:3" x14ac:dyDescent="0.25">
      <c r="C65517" s="204"/>
    </row>
    <row r="65518" spans="3:3" x14ac:dyDescent="0.25">
      <c r="C65518" s="204"/>
    </row>
    <row r="65519" spans="3:3" x14ac:dyDescent="0.25">
      <c r="C65519" s="204"/>
    </row>
    <row r="65520" spans="3:3" x14ac:dyDescent="0.25">
      <c r="C65520" s="204"/>
    </row>
    <row r="65521" spans="3:3" x14ac:dyDescent="0.25">
      <c r="C65521" s="204"/>
    </row>
    <row r="65522" spans="3:3" x14ac:dyDescent="0.25">
      <c r="C65522" s="204"/>
    </row>
    <row r="65523" spans="3:3" x14ac:dyDescent="0.25">
      <c r="C65523" s="204"/>
    </row>
    <row r="65524" spans="3:3" x14ac:dyDescent="0.25">
      <c r="C65524" s="204"/>
    </row>
    <row r="65525" spans="3:3" x14ac:dyDescent="0.25">
      <c r="C65525" s="204"/>
    </row>
    <row r="65526" spans="3:3" x14ac:dyDescent="0.25">
      <c r="C65526" s="204"/>
    </row>
    <row r="65527" spans="3:3" x14ac:dyDescent="0.25">
      <c r="C65527" s="204"/>
    </row>
    <row r="65528" spans="3:3" x14ac:dyDescent="0.25">
      <c r="C65528" s="204"/>
    </row>
    <row r="65529" spans="3:3" x14ac:dyDescent="0.25">
      <c r="C65529" s="204"/>
    </row>
    <row r="65530" spans="3:3" x14ac:dyDescent="0.25">
      <c r="C65530" s="204"/>
    </row>
    <row r="65531" spans="3:3" x14ac:dyDescent="0.25">
      <c r="C65531" s="204"/>
    </row>
    <row r="65532" spans="3:3" x14ac:dyDescent="0.25">
      <c r="C65532" s="204"/>
    </row>
    <row r="65533" spans="3:3" x14ac:dyDescent="0.25">
      <c r="C65533" s="204"/>
    </row>
    <row r="65534" spans="3:3" x14ac:dyDescent="0.25">
      <c r="C65534" s="204"/>
    </row>
    <row r="65535" spans="3:3" x14ac:dyDescent="0.25">
      <c r="C65535" s="204"/>
    </row>
    <row r="65536" spans="3:3" x14ac:dyDescent="0.25">
      <c r="C65536" s="204"/>
    </row>
  </sheetData>
  <mergeCells count="9">
    <mergeCell ref="X2:Y2"/>
    <mergeCell ref="V3:W3"/>
    <mergeCell ref="A1:C1"/>
    <mergeCell ref="E3:I3"/>
    <mergeCell ref="J3:L3"/>
    <mergeCell ref="N3:Q3"/>
    <mergeCell ref="R3:S3"/>
    <mergeCell ref="D2:Q2"/>
    <mergeCell ref="R2:W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89" zoomScaleNormal="80" zoomScaleSheetLayoutView="89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defaultRowHeight="12.75" x14ac:dyDescent="0.2"/>
  <cols>
    <col min="1" max="1" width="12.5703125" bestFit="1" customWidth="1"/>
    <col min="2" max="2" width="56.85546875" bestFit="1" customWidth="1"/>
    <col min="3" max="3" width="14.42578125" bestFit="1" customWidth="1"/>
    <col min="4" max="4" width="13.85546875" bestFit="1" customWidth="1"/>
    <col min="5" max="5" width="12.85546875" customWidth="1"/>
    <col min="6" max="11" width="12.85546875" bestFit="1" customWidth="1"/>
    <col min="12" max="12" width="15.85546875" bestFit="1" customWidth="1"/>
    <col min="13" max="13" width="12.85546875" bestFit="1" customWidth="1"/>
    <col min="14" max="14" width="11" bestFit="1" customWidth="1"/>
    <col min="15" max="15" width="13.85546875" bestFit="1" customWidth="1"/>
    <col min="16" max="16" width="14.42578125" bestFit="1" customWidth="1"/>
    <col min="17" max="17" width="12.85546875" bestFit="1" customWidth="1"/>
    <col min="18" max="18" width="17.85546875" bestFit="1" customWidth="1"/>
    <col min="19" max="19" width="12.42578125" bestFit="1" customWidth="1"/>
    <col min="20" max="20" width="15.5703125" bestFit="1" customWidth="1"/>
    <col min="21" max="21" width="12.85546875" bestFit="1" customWidth="1"/>
    <col min="22" max="22" width="12.42578125" bestFit="1" customWidth="1"/>
    <col min="23" max="23" width="12.5703125" customWidth="1"/>
    <col min="24" max="24" width="16.85546875" bestFit="1" customWidth="1"/>
    <col min="25" max="25" width="12.85546875" bestFit="1" customWidth="1"/>
  </cols>
  <sheetData>
    <row r="1" spans="1:30" ht="19.5" thickBot="1" x14ac:dyDescent="0.3">
      <c r="A1" s="445" t="s">
        <v>150</v>
      </c>
      <c r="B1" s="445"/>
      <c r="C1" s="445"/>
      <c r="D1" s="396" t="s">
        <v>170</v>
      </c>
      <c r="E1" s="88"/>
      <c r="F1" s="88"/>
      <c r="G1" s="88"/>
      <c r="H1" s="88"/>
      <c r="I1" s="88"/>
      <c r="J1" s="88"/>
      <c r="K1" s="88"/>
      <c r="L1" s="57"/>
      <c r="M1" s="3"/>
      <c r="N1" s="3"/>
      <c r="O1" s="57"/>
      <c r="P1" s="57"/>
      <c r="Q1" s="57"/>
      <c r="R1" s="3"/>
      <c r="S1" s="3"/>
      <c r="T1" s="3"/>
      <c r="U1" s="3"/>
      <c r="V1" s="57"/>
      <c r="W1" s="3"/>
      <c r="X1" s="88"/>
      <c r="Y1" s="3"/>
    </row>
    <row r="2" spans="1:30" ht="19.5" thickBot="1" x14ac:dyDescent="0.3">
      <c r="A2" s="370"/>
      <c r="B2" s="365" t="s">
        <v>81</v>
      </c>
      <c r="C2" s="364">
        <f>Prayas!C2</f>
        <v>43524</v>
      </c>
      <c r="D2" s="425" t="s">
        <v>142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7"/>
      <c r="R2" s="428" t="s">
        <v>143</v>
      </c>
      <c r="S2" s="429"/>
      <c r="T2" s="429"/>
      <c r="U2" s="429"/>
      <c r="V2" s="429"/>
      <c r="W2" s="430"/>
      <c r="X2" s="411" t="s">
        <v>144</v>
      </c>
      <c r="Y2" s="412"/>
      <c r="Z2" s="204"/>
      <c r="AA2" s="204"/>
      <c r="AB2" s="204"/>
      <c r="AC2" s="204"/>
      <c r="AD2" s="204"/>
    </row>
    <row r="3" spans="1:30" ht="17.25" thickBot="1" x14ac:dyDescent="0.35">
      <c r="A3" s="22" t="s">
        <v>0</v>
      </c>
      <c r="B3" s="29" t="s">
        <v>74</v>
      </c>
      <c r="C3" s="95" t="s">
        <v>160</v>
      </c>
      <c r="D3" s="161" t="s">
        <v>125</v>
      </c>
      <c r="E3" s="436" t="s">
        <v>72</v>
      </c>
      <c r="F3" s="437"/>
      <c r="G3" s="437"/>
      <c r="H3" s="437"/>
      <c r="I3" s="438"/>
      <c r="J3" s="439" t="s">
        <v>165</v>
      </c>
      <c r="K3" s="440"/>
      <c r="L3" s="441"/>
      <c r="M3" s="329" t="s">
        <v>95</v>
      </c>
      <c r="N3" s="442" t="s">
        <v>77</v>
      </c>
      <c r="O3" s="443"/>
      <c r="P3" s="443"/>
      <c r="Q3" s="444"/>
      <c r="R3" s="431" t="s">
        <v>110</v>
      </c>
      <c r="S3" s="432"/>
      <c r="T3" s="106" t="s">
        <v>112</v>
      </c>
      <c r="U3" s="108" t="s">
        <v>96</v>
      </c>
      <c r="V3" s="431" t="s">
        <v>111</v>
      </c>
      <c r="W3" s="432"/>
      <c r="X3" s="161" t="s">
        <v>140</v>
      </c>
      <c r="Y3" s="330" t="s">
        <v>158</v>
      </c>
    </row>
    <row r="4" spans="1:30" ht="17.25" thickBot="1" x14ac:dyDescent="0.35">
      <c r="A4" s="23"/>
      <c r="B4" s="331" t="s">
        <v>73</v>
      </c>
      <c r="C4" s="96" t="s">
        <v>138</v>
      </c>
      <c r="D4" s="116" t="s">
        <v>126</v>
      </c>
      <c r="E4" s="58" t="s">
        <v>122</v>
      </c>
      <c r="F4" s="58" t="s">
        <v>94</v>
      </c>
      <c r="G4" s="58" t="s">
        <v>98</v>
      </c>
      <c r="H4" s="58" t="s">
        <v>123</v>
      </c>
      <c r="I4" s="58" t="s">
        <v>184</v>
      </c>
      <c r="J4" s="112" t="s">
        <v>75</v>
      </c>
      <c r="K4" s="113" t="s">
        <v>76</v>
      </c>
      <c r="L4" s="112" t="s">
        <v>131</v>
      </c>
      <c r="M4" s="114" t="s">
        <v>95</v>
      </c>
      <c r="N4" s="111" t="s">
        <v>106</v>
      </c>
      <c r="O4" s="111" t="s">
        <v>103</v>
      </c>
      <c r="P4" s="111" t="s">
        <v>166</v>
      </c>
      <c r="Q4" s="111" t="s">
        <v>105</v>
      </c>
      <c r="R4" s="105" t="s">
        <v>109</v>
      </c>
      <c r="S4" s="105" t="s">
        <v>102</v>
      </c>
      <c r="T4" s="107" t="s">
        <v>108</v>
      </c>
      <c r="U4" s="109" t="s">
        <v>97</v>
      </c>
      <c r="V4" s="105" t="s">
        <v>83</v>
      </c>
      <c r="W4" s="105" t="s">
        <v>121</v>
      </c>
      <c r="X4" s="161" t="s">
        <v>140</v>
      </c>
      <c r="Y4" s="114" t="s">
        <v>159</v>
      </c>
    </row>
    <row r="5" spans="1:30" ht="17.25" thickBot="1" x14ac:dyDescent="0.3">
      <c r="A5" s="15">
        <v>1</v>
      </c>
      <c r="B5" s="30" t="s">
        <v>1</v>
      </c>
      <c r="C5" s="71"/>
      <c r="D5" s="43"/>
      <c r="E5" s="17"/>
      <c r="F5" s="18"/>
      <c r="G5" s="17"/>
      <c r="H5" s="43"/>
      <c r="I5" s="43"/>
      <c r="J5" s="43"/>
      <c r="K5" s="17"/>
      <c r="L5" s="17"/>
      <c r="M5" s="18"/>
      <c r="N5" s="17"/>
      <c r="O5" s="17"/>
      <c r="P5" s="17"/>
      <c r="Q5" s="17"/>
      <c r="R5" s="17"/>
      <c r="S5" s="17"/>
      <c r="T5" s="46"/>
      <c r="U5" s="46"/>
      <c r="V5" s="46"/>
      <c r="W5" s="17"/>
      <c r="X5" s="17"/>
      <c r="Y5" s="17"/>
    </row>
    <row r="6" spans="1:30" s="97" customFormat="1" ht="16.5" x14ac:dyDescent="0.3">
      <c r="A6" s="183">
        <v>1.1000000000000001</v>
      </c>
      <c r="B6" s="98" t="s">
        <v>2</v>
      </c>
      <c r="C6" s="184">
        <f>SUM(D6:Y6)</f>
        <v>26267</v>
      </c>
      <c r="D6" s="185">
        <f>SUM(D7:D10)</f>
        <v>604</v>
      </c>
      <c r="E6" s="185">
        <f>SUM(E7:E10)</f>
        <v>2179</v>
      </c>
      <c r="F6" s="84">
        <f>SUM(F7:F10)</f>
        <v>1172</v>
      </c>
      <c r="G6" s="84">
        <f>SUM(G7:G10)</f>
        <v>2028</v>
      </c>
      <c r="H6" s="85">
        <f t="shared" ref="H6" si="0">SUM(H7:H10)</f>
        <v>1360</v>
      </c>
      <c r="I6" s="85">
        <f t="shared" ref="I6:U6" si="1">SUM(I7:I10)</f>
        <v>846</v>
      </c>
      <c r="J6" s="84">
        <f t="shared" si="1"/>
        <v>929</v>
      </c>
      <c r="K6" s="84">
        <f t="shared" si="1"/>
        <v>1075</v>
      </c>
      <c r="L6" s="84">
        <f t="shared" si="1"/>
        <v>767</v>
      </c>
      <c r="M6" s="186">
        <f>SUM(M7:M10)</f>
        <v>289</v>
      </c>
      <c r="N6" s="186">
        <f>SUM(N7:N10)</f>
        <v>621</v>
      </c>
      <c r="O6" s="84">
        <f t="shared" si="1"/>
        <v>1341</v>
      </c>
      <c r="P6" s="84">
        <f t="shared" si="1"/>
        <v>1057</v>
      </c>
      <c r="Q6" s="84">
        <f t="shared" si="1"/>
        <v>1718</v>
      </c>
      <c r="R6" s="84">
        <f t="shared" si="1"/>
        <v>1370</v>
      </c>
      <c r="S6" s="84">
        <f t="shared" si="1"/>
        <v>1027</v>
      </c>
      <c r="T6" s="84">
        <f t="shared" si="1"/>
        <v>423</v>
      </c>
      <c r="U6" s="84">
        <f t="shared" si="1"/>
        <v>1017</v>
      </c>
      <c r="V6" s="84">
        <f>SUM(V7:V10)</f>
        <v>1976</v>
      </c>
      <c r="W6" s="84">
        <f>SUM(W7:W10)</f>
        <v>1949</v>
      </c>
      <c r="X6" s="185">
        <f>SUM(X7:X10)</f>
        <v>1693</v>
      </c>
      <c r="Y6" s="186">
        <f>SUM(Y7:Y10)</f>
        <v>826</v>
      </c>
    </row>
    <row r="7" spans="1:30" s="97" customFormat="1" ht="15.75" x14ac:dyDescent="0.25">
      <c r="A7" s="165">
        <v>1.2</v>
      </c>
      <c r="B7" s="54" t="s">
        <v>4</v>
      </c>
      <c r="C7" s="166">
        <f>SUM(D7:Y7)</f>
        <v>10784</v>
      </c>
      <c r="D7" s="203">
        <f>'Own portfolio'!D7+'Managed portfolio'!D7</f>
        <v>256</v>
      </c>
      <c r="E7" s="203">
        <f>'Own portfolio'!E7+'Managed portfolio'!E7</f>
        <v>365</v>
      </c>
      <c r="F7" s="203">
        <f>'Own portfolio'!F7+'Managed portfolio'!F7</f>
        <v>138</v>
      </c>
      <c r="G7" s="203">
        <f>'Own portfolio'!G7+'Managed portfolio'!G7</f>
        <v>827</v>
      </c>
      <c r="H7" s="203">
        <f>'Own portfolio'!H7+'Managed portfolio'!H7</f>
        <v>287</v>
      </c>
      <c r="I7" s="203">
        <f>'Own portfolio'!I7+'Managed portfolio'!I7</f>
        <v>812</v>
      </c>
      <c r="J7" s="203">
        <f>'Own portfolio'!J7+'Managed portfolio'!J7</f>
        <v>226</v>
      </c>
      <c r="K7" s="203">
        <f>'Own portfolio'!K7+'Managed portfolio'!K7</f>
        <v>422</v>
      </c>
      <c r="L7" s="203">
        <f>'Own portfolio'!L7+'Managed portfolio'!L7</f>
        <v>182</v>
      </c>
      <c r="M7" s="203">
        <f>'Own portfolio'!M7+'Managed portfolio'!M7</f>
        <v>149</v>
      </c>
      <c r="N7" s="203">
        <f>'Own portfolio'!N7+'Managed portfolio'!N7</f>
        <v>164</v>
      </c>
      <c r="O7" s="203">
        <f>'Own portfolio'!O7+'Managed portfolio'!O7</f>
        <v>361</v>
      </c>
      <c r="P7" s="203">
        <f>'Own portfolio'!P7+'Managed portfolio'!P7</f>
        <v>315</v>
      </c>
      <c r="Q7" s="203">
        <f>'Own portfolio'!Q7+'Managed portfolio'!Q7</f>
        <v>347</v>
      </c>
      <c r="R7" s="203">
        <f>'Own portfolio'!R7+'Managed portfolio'!R7</f>
        <v>366</v>
      </c>
      <c r="S7" s="203">
        <f>'Own portfolio'!S7+'Managed portfolio'!S7</f>
        <v>309</v>
      </c>
      <c r="T7" s="203">
        <f>'Own portfolio'!T7+'Managed portfolio'!T7</f>
        <v>175</v>
      </c>
      <c r="U7" s="203">
        <f>'Own portfolio'!U7+'Managed portfolio'!U7</f>
        <v>539</v>
      </c>
      <c r="V7" s="203">
        <f>'Own portfolio'!V7+'Managed portfolio'!V7</f>
        <v>1074</v>
      </c>
      <c r="W7" s="203">
        <f>'Own portfolio'!W7+'Managed portfolio'!W7</f>
        <v>1001</v>
      </c>
      <c r="X7" s="203">
        <f>'Own portfolio'!X7+'Managed portfolio'!X7</f>
        <v>1643</v>
      </c>
      <c r="Y7" s="203">
        <f>'Own portfolio'!Y7+'Managed portfolio'!Y7</f>
        <v>826</v>
      </c>
    </row>
    <row r="8" spans="1:30" s="97" customFormat="1" ht="15.75" x14ac:dyDescent="0.25">
      <c r="A8" s="165">
        <v>1.3</v>
      </c>
      <c r="B8" s="54" t="s">
        <v>5</v>
      </c>
      <c r="C8" s="166">
        <f>SUM(D8:Y8)</f>
        <v>5012</v>
      </c>
      <c r="D8" s="203">
        <f>'Own portfolio'!D8+'Managed portfolio'!D8</f>
        <v>130</v>
      </c>
      <c r="E8" s="203">
        <f>'Own portfolio'!E8+'Managed portfolio'!E8</f>
        <v>451</v>
      </c>
      <c r="F8" s="203">
        <f>'Own portfolio'!F8+'Managed portfolio'!F8</f>
        <v>223</v>
      </c>
      <c r="G8" s="203">
        <f>'Own portfolio'!G8+'Managed portfolio'!G8</f>
        <v>512</v>
      </c>
      <c r="H8" s="203">
        <f>'Own portfolio'!H8+'Managed portfolio'!H8</f>
        <v>186</v>
      </c>
      <c r="I8" s="203">
        <f>'Own portfolio'!I8+'Managed portfolio'!I8</f>
        <v>34</v>
      </c>
      <c r="J8" s="203">
        <f>'Own portfolio'!J8+'Managed portfolio'!J8</f>
        <v>142</v>
      </c>
      <c r="K8" s="203">
        <f>'Own portfolio'!K8+'Managed portfolio'!K8</f>
        <v>157</v>
      </c>
      <c r="L8" s="203">
        <f>'Own portfolio'!L8+'Managed portfolio'!L8</f>
        <v>151</v>
      </c>
      <c r="M8" s="203">
        <f>'Own portfolio'!M8+'Managed portfolio'!M8</f>
        <v>75</v>
      </c>
      <c r="N8" s="203">
        <f>'Own portfolio'!N8+'Managed portfolio'!N8</f>
        <v>108</v>
      </c>
      <c r="O8" s="203">
        <f>'Own portfolio'!O8+'Managed portfolio'!O8</f>
        <v>223</v>
      </c>
      <c r="P8" s="203">
        <f>'Own portfolio'!P8+'Managed portfolio'!P8</f>
        <v>218</v>
      </c>
      <c r="Q8" s="203">
        <f>'Own portfolio'!Q8+'Managed portfolio'!Q8</f>
        <v>283</v>
      </c>
      <c r="R8" s="203">
        <f>'Own portfolio'!R8+'Managed portfolio'!R8</f>
        <v>353</v>
      </c>
      <c r="S8" s="203">
        <f>'Own portfolio'!S8+'Managed portfolio'!S8</f>
        <v>252</v>
      </c>
      <c r="T8" s="203">
        <f>'Own portfolio'!T8+'Managed portfolio'!T8</f>
        <v>101</v>
      </c>
      <c r="U8" s="203">
        <f>'Own portfolio'!U8+'Managed portfolio'!U8</f>
        <v>227</v>
      </c>
      <c r="V8" s="203">
        <f>'Own portfolio'!V8+'Managed portfolio'!V8</f>
        <v>339</v>
      </c>
      <c r="W8" s="203">
        <f>'Own portfolio'!W8+'Managed portfolio'!W8</f>
        <v>797</v>
      </c>
      <c r="X8" s="203">
        <f>'Own portfolio'!X8+'Managed portfolio'!X8</f>
        <v>50</v>
      </c>
      <c r="Y8" s="203">
        <f>'Own portfolio'!Y8+'Managed portfolio'!Y8</f>
        <v>0</v>
      </c>
    </row>
    <row r="9" spans="1:30" s="97" customFormat="1" ht="15.75" x14ac:dyDescent="0.25">
      <c r="A9" s="165">
        <v>1.4</v>
      </c>
      <c r="B9" s="54" t="s">
        <v>6</v>
      </c>
      <c r="C9" s="166">
        <f>SUM(D9:Y9)</f>
        <v>4024</v>
      </c>
      <c r="D9" s="203">
        <f>'Own portfolio'!D9+'Managed portfolio'!D9</f>
        <v>102</v>
      </c>
      <c r="E9" s="203">
        <f>'Own portfolio'!E9+'Managed portfolio'!E9</f>
        <v>370</v>
      </c>
      <c r="F9" s="203">
        <f>'Own portfolio'!F9+'Managed portfolio'!F9</f>
        <v>182</v>
      </c>
      <c r="G9" s="203">
        <f>'Own portfolio'!G9+'Managed portfolio'!G9</f>
        <v>586</v>
      </c>
      <c r="H9" s="203">
        <f>'Own portfolio'!H9+'Managed portfolio'!H9</f>
        <v>194</v>
      </c>
      <c r="I9" s="203">
        <f>'Own portfolio'!I9+'Managed portfolio'!I9</f>
        <v>0</v>
      </c>
      <c r="J9" s="203">
        <f>'Own portfolio'!J9+'Managed portfolio'!J9</f>
        <v>151</v>
      </c>
      <c r="K9" s="203">
        <f>'Own portfolio'!K9+'Managed portfolio'!K9</f>
        <v>127</v>
      </c>
      <c r="L9" s="203">
        <f>'Own portfolio'!L9+'Managed portfolio'!L9</f>
        <v>165</v>
      </c>
      <c r="M9" s="203">
        <f>'Own portfolio'!M9+'Managed portfolio'!M9</f>
        <v>63</v>
      </c>
      <c r="N9" s="203">
        <f>'Own portfolio'!N9+'Managed portfolio'!N9</f>
        <v>110</v>
      </c>
      <c r="O9" s="203">
        <f>'Own portfolio'!O9+'Managed portfolio'!O9</f>
        <v>162</v>
      </c>
      <c r="P9" s="203">
        <f>'Own portfolio'!P9+'Managed portfolio'!P9</f>
        <v>197</v>
      </c>
      <c r="Q9" s="203">
        <f>'Own portfolio'!Q9+'Managed portfolio'!Q9</f>
        <v>229</v>
      </c>
      <c r="R9" s="203">
        <f>'Own portfolio'!R9+'Managed portfolio'!R9</f>
        <v>329</v>
      </c>
      <c r="S9" s="203">
        <f>'Own portfolio'!S9+'Managed portfolio'!S9</f>
        <v>241</v>
      </c>
      <c r="T9" s="203">
        <f>'Own portfolio'!T9+'Managed portfolio'!T9</f>
        <v>114</v>
      </c>
      <c r="U9" s="203">
        <f>'Own portfolio'!U9+'Managed portfolio'!U9</f>
        <v>223</v>
      </c>
      <c r="V9" s="203">
        <f>'Own portfolio'!V9+'Managed portfolio'!V9</f>
        <v>328</v>
      </c>
      <c r="W9" s="203">
        <f>'Own portfolio'!W9+'Managed portfolio'!W9</f>
        <v>151</v>
      </c>
      <c r="X9" s="203">
        <f>'Own portfolio'!X9+'Managed portfolio'!X9</f>
        <v>0</v>
      </c>
      <c r="Y9" s="203">
        <f>'Own portfolio'!Y9+'Managed portfolio'!Y9</f>
        <v>0</v>
      </c>
    </row>
    <row r="10" spans="1:30" s="97" customFormat="1" ht="16.5" thickBot="1" x14ac:dyDescent="0.3">
      <c r="A10" s="165">
        <v>1.5</v>
      </c>
      <c r="B10" s="54" t="s">
        <v>7</v>
      </c>
      <c r="C10" s="166">
        <f>SUM(D10:Y10)</f>
        <v>6447</v>
      </c>
      <c r="D10" s="203">
        <f>'Own portfolio'!D10+'Managed portfolio'!D10</f>
        <v>116</v>
      </c>
      <c r="E10" s="203">
        <f>'Own portfolio'!E10+'Managed portfolio'!E10</f>
        <v>993</v>
      </c>
      <c r="F10" s="203">
        <f>'Own portfolio'!F10+'Managed portfolio'!F10</f>
        <v>629</v>
      </c>
      <c r="G10" s="203">
        <f>'Own portfolio'!G10+'Managed portfolio'!G10</f>
        <v>103</v>
      </c>
      <c r="H10" s="203">
        <f>'Own portfolio'!H10+'Managed portfolio'!H10</f>
        <v>693</v>
      </c>
      <c r="I10" s="203">
        <f>'Own portfolio'!I10+'Managed portfolio'!I10</f>
        <v>0</v>
      </c>
      <c r="J10" s="203">
        <f>'Own portfolio'!J10+'Managed portfolio'!J10</f>
        <v>410</v>
      </c>
      <c r="K10" s="203">
        <f>'Own portfolio'!K10+'Managed portfolio'!K10</f>
        <v>369</v>
      </c>
      <c r="L10" s="203">
        <f>'Own portfolio'!L10+'Managed portfolio'!L10</f>
        <v>269</v>
      </c>
      <c r="M10" s="203">
        <f>'Own portfolio'!M10+'Managed portfolio'!M10</f>
        <v>2</v>
      </c>
      <c r="N10" s="203">
        <f>'Own portfolio'!N10+'Managed portfolio'!N10</f>
        <v>239</v>
      </c>
      <c r="O10" s="203">
        <f>'Own portfolio'!O10+'Managed portfolio'!O10</f>
        <v>595</v>
      </c>
      <c r="P10" s="203">
        <f>'Own portfolio'!P10+'Managed portfolio'!P10</f>
        <v>327</v>
      </c>
      <c r="Q10" s="203">
        <f>'Own portfolio'!Q10+'Managed portfolio'!Q10</f>
        <v>859</v>
      </c>
      <c r="R10" s="203">
        <f>'Own portfolio'!R10+'Managed portfolio'!R10</f>
        <v>322</v>
      </c>
      <c r="S10" s="203">
        <f>'Own portfolio'!S10+'Managed portfolio'!S10</f>
        <v>225</v>
      </c>
      <c r="T10" s="203">
        <f>'Own portfolio'!T10+'Managed portfolio'!T10</f>
        <v>33</v>
      </c>
      <c r="U10" s="203">
        <f>'Own portfolio'!U10+'Managed portfolio'!U10</f>
        <v>28</v>
      </c>
      <c r="V10" s="203">
        <f>'Own portfolio'!V10+'Managed portfolio'!V10</f>
        <v>235</v>
      </c>
      <c r="W10" s="203">
        <f>'Own portfolio'!W10+'Managed portfolio'!W10</f>
        <v>0</v>
      </c>
      <c r="X10" s="203">
        <f>'Own portfolio'!X10+'Managed portfolio'!X10</f>
        <v>0</v>
      </c>
      <c r="Y10" s="203">
        <f>'Own portfolio'!Y10+'Managed portfolio'!Y10</f>
        <v>0</v>
      </c>
    </row>
    <row r="11" spans="1:30" ht="17.25" thickBot="1" x14ac:dyDescent="0.3">
      <c r="A11" s="15">
        <v>2</v>
      </c>
      <c r="B11" s="30" t="s">
        <v>9</v>
      </c>
      <c r="C11" s="72"/>
      <c r="D11" s="43"/>
      <c r="E11" s="43"/>
      <c r="F11" s="18"/>
      <c r="G11" s="18"/>
      <c r="H11" s="43"/>
      <c r="I11" s="43"/>
      <c r="J11" s="80"/>
      <c r="K11" s="80"/>
      <c r="L11" s="80"/>
      <c r="M11" s="18"/>
      <c r="N11" s="18"/>
      <c r="O11" s="80"/>
      <c r="P11" s="80"/>
      <c r="Q11" s="80"/>
      <c r="R11" s="80"/>
      <c r="S11" s="80"/>
      <c r="T11" s="80"/>
      <c r="U11" s="80"/>
      <c r="V11" s="80"/>
      <c r="W11" s="18"/>
      <c r="X11" s="43"/>
      <c r="Y11" s="18"/>
    </row>
    <row r="12" spans="1:30" s="97" customFormat="1" ht="16.5" x14ac:dyDescent="0.3">
      <c r="A12" s="183">
        <v>2.1</v>
      </c>
      <c r="B12" s="193" t="s">
        <v>10</v>
      </c>
      <c r="C12" s="184">
        <f>SUM(D12:Y12)</f>
        <v>28690</v>
      </c>
      <c r="D12" s="185">
        <f>'Own portfolio'!D12+'Managed portfolio'!D12</f>
        <v>715</v>
      </c>
      <c r="E12" s="185">
        <f>'Own portfolio'!E12+'Managed portfolio'!E12</f>
        <v>2413</v>
      </c>
      <c r="F12" s="185">
        <f>'Own portfolio'!F12+'Managed portfolio'!F12</f>
        <v>1176</v>
      </c>
      <c r="G12" s="185">
        <f>'Own portfolio'!G12+'Managed portfolio'!G12</f>
        <v>2037</v>
      </c>
      <c r="H12" s="185">
        <f>'Own portfolio'!H12+'Managed portfolio'!H12</f>
        <v>1525</v>
      </c>
      <c r="I12" s="185">
        <f>'Own portfolio'!I12+'Managed portfolio'!I12</f>
        <v>846</v>
      </c>
      <c r="J12" s="185">
        <f>'Own portfolio'!J12+'Managed portfolio'!J12</f>
        <v>1159</v>
      </c>
      <c r="K12" s="185">
        <f>'Own portfolio'!K12+'Managed portfolio'!K12</f>
        <v>1215</v>
      </c>
      <c r="L12" s="185">
        <f>'Own portfolio'!L12+'Managed portfolio'!L12</f>
        <v>897</v>
      </c>
      <c r="M12" s="185">
        <f>'Own portfolio'!M12+'Managed portfolio'!M12</f>
        <v>342</v>
      </c>
      <c r="N12" s="185">
        <f>'Own portfolio'!N12+'Managed portfolio'!N12</f>
        <v>715</v>
      </c>
      <c r="O12" s="185">
        <f>'Own portfolio'!O12+'Managed portfolio'!O12</f>
        <v>1728</v>
      </c>
      <c r="P12" s="185">
        <f>'Own portfolio'!P12+'Managed portfolio'!P12</f>
        <v>1348</v>
      </c>
      <c r="Q12" s="185">
        <f>'Own portfolio'!Q12+'Managed portfolio'!Q12</f>
        <v>2242</v>
      </c>
      <c r="R12" s="185">
        <f>'Own portfolio'!R12+'Managed portfolio'!R12</f>
        <v>1370</v>
      </c>
      <c r="S12" s="185">
        <f>'Own portfolio'!S12+'Managed portfolio'!S12</f>
        <v>1027</v>
      </c>
      <c r="T12" s="185">
        <f>'Own portfolio'!T12+'Managed portfolio'!T12</f>
        <v>423</v>
      </c>
      <c r="U12" s="185">
        <f>'Own portfolio'!U12+'Managed portfolio'!U12</f>
        <v>1017</v>
      </c>
      <c r="V12" s="185">
        <f>'Own portfolio'!V12+'Managed portfolio'!V12</f>
        <v>2027</v>
      </c>
      <c r="W12" s="185">
        <f>'Own portfolio'!W12+'Managed portfolio'!W12</f>
        <v>1949</v>
      </c>
      <c r="X12" s="185">
        <f>'Own portfolio'!X12+'Managed portfolio'!X12</f>
        <v>1693</v>
      </c>
      <c r="Y12" s="185">
        <f>'Own portfolio'!Y12+'Managed portfolio'!Y12</f>
        <v>826</v>
      </c>
    </row>
    <row r="13" spans="1:30" s="97" customFormat="1" ht="16.5" x14ac:dyDescent="0.3">
      <c r="A13" s="165">
        <v>2.2000000000000002</v>
      </c>
      <c r="B13" s="54" t="s">
        <v>12</v>
      </c>
      <c r="C13" s="187">
        <f>SUM(D13:Y13)</f>
        <v>361804842</v>
      </c>
      <c r="D13" s="185">
        <f>'Own portfolio'!D13+'Managed portfolio'!D13</f>
        <v>8255785</v>
      </c>
      <c r="E13" s="185">
        <f>'Own portfolio'!E13+'Managed portfolio'!E13</f>
        <v>35551418</v>
      </c>
      <c r="F13" s="185">
        <f>'Own portfolio'!F13+'Managed portfolio'!F13</f>
        <v>15827752</v>
      </c>
      <c r="G13" s="185">
        <f>'Own portfolio'!G13+'Managed portfolio'!G13</f>
        <v>25781335</v>
      </c>
      <c r="H13" s="185">
        <f>'Own portfolio'!H13+'Managed portfolio'!H13</f>
        <v>20915099</v>
      </c>
      <c r="I13" s="185">
        <f>'Own portfolio'!I13+'Managed portfolio'!I13</f>
        <v>9126096</v>
      </c>
      <c r="J13" s="185">
        <f>'Own portfolio'!J13+'Managed portfolio'!J13</f>
        <v>14668921</v>
      </c>
      <c r="K13" s="185">
        <f>'Own portfolio'!K13+'Managed portfolio'!K13</f>
        <v>16319843</v>
      </c>
      <c r="L13" s="185">
        <f>'Own portfolio'!L13+'Managed portfolio'!L13</f>
        <v>10037863</v>
      </c>
      <c r="M13" s="185">
        <f>'Own portfolio'!M13+'Managed portfolio'!M13</f>
        <v>2293654</v>
      </c>
      <c r="N13" s="185">
        <f>'Own portfolio'!N13+'Managed portfolio'!N13</f>
        <v>9808388</v>
      </c>
      <c r="O13" s="185">
        <f>'Own portfolio'!O13+'Managed portfolio'!O13</f>
        <v>23169851</v>
      </c>
      <c r="P13" s="185">
        <f>'Own portfolio'!P13+'Managed portfolio'!P13</f>
        <v>17292047</v>
      </c>
      <c r="Q13" s="185">
        <f>'Own portfolio'!Q13+'Managed portfolio'!Q13</f>
        <v>31055083</v>
      </c>
      <c r="R13" s="185">
        <f>'Own portfolio'!R13+'Managed portfolio'!R13</f>
        <v>15108964</v>
      </c>
      <c r="S13" s="185">
        <f>'Own portfolio'!S13+'Managed portfolio'!S13</f>
        <v>11613990</v>
      </c>
      <c r="T13" s="185">
        <f>'Own portfolio'!T13+'Managed portfolio'!T13</f>
        <v>5703069</v>
      </c>
      <c r="U13" s="185">
        <f>'Own portfolio'!U13+'Managed portfolio'!U13</f>
        <v>12956657</v>
      </c>
      <c r="V13" s="185">
        <f>'Own portfolio'!V13+'Managed portfolio'!V13</f>
        <v>23361976</v>
      </c>
      <c r="W13" s="185">
        <f>'Own portfolio'!W13+'Managed portfolio'!W13</f>
        <v>21279987</v>
      </c>
      <c r="X13" s="185">
        <f>'Own portfolio'!X13+'Managed portfolio'!X13</f>
        <v>18563395</v>
      </c>
      <c r="Y13" s="185">
        <f>'Own portfolio'!Y13+'Managed portfolio'!Y13</f>
        <v>13113669</v>
      </c>
    </row>
    <row r="14" spans="1:30" s="97" customFormat="1" ht="15.75" x14ac:dyDescent="0.2">
      <c r="A14" s="165">
        <v>2.2999999999999998</v>
      </c>
      <c r="B14" s="54" t="s">
        <v>13</v>
      </c>
      <c r="C14" s="188">
        <f>C13/C6</f>
        <v>13774.121216735828</v>
      </c>
      <c r="D14" s="188">
        <f t="shared" ref="D14:Y14" si="2">D13/D6</f>
        <v>13668.518211920529</v>
      </c>
      <c r="E14" s="188">
        <f t="shared" si="2"/>
        <v>16315.474070674622</v>
      </c>
      <c r="F14" s="188">
        <f t="shared" si="2"/>
        <v>13504.907849829351</v>
      </c>
      <c r="G14" s="188">
        <f t="shared" si="2"/>
        <v>12712.689842209073</v>
      </c>
      <c r="H14" s="188">
        <f t="shared" ref="H14" si="3">H13/H6</f>
        <v>15378.749264705883</v>
      </c>
      <c r="I14" s="188">
        <f t="shared" si="2"/>
        <v>10787.347517730497</v>
      </c>
      <c r="J14" s="188">
        <f t="shared" si="2"/>
        <v>15790.011840688912</v>
      </c>
      <c r="K14" s="188">
        <f t="shared" si="2"/>
        <v>15181.249302325581</v>
      </c>
      <c r="L14" s="188">
        <f t="shared" si="2"/>
        <v>13087.174706649283</v>
      </c>
      <c r="M14" s="188">
        <f t="shared" si="2"/>
        <v>7936.5190311418683</v>
      </c>
      <c r="N14" s="188">
        <f t="shared" si="2"/>
        <v>15794.505636070853</v>
      </c>
      <c r="O14" s="188">
        <f t="shared" si="2"/>
        <v>17278.03952274422</v>
      </c>
      <c r="P14" s="188">
        <f t="shared" si="2"/>
        <v>16359.552507095554</v>
      </c>
      <c r="Q14" s="188">
        <f t="shared" si="2"/>
        <v>18076.299767171131</v>
      </c>
      <c r="R14" s="188">
        <f t="shared" si="2"/>
        <v>11028.440875912409</v>
      </c>
      <c r="S14" s="188">
        <f t="shared" si="2"/>
        <v>11308.656280428433</v>
      </c>
      <c r="T14" s="188">
        <f t="shared" si="2"/>
        <v>13482.432624113475</v>
      </c>
      <c r="U14" s="188">
        <f t="shared" si="2"/>
        <v>12740.075712881022</v>
      </c>
      <c r="V14" s="188">
        <f t="shared" si="2"/>
        <v>11822.862348178138</v>
      </c>
      <c r="W14" s="188">
        <f t="shared" si="2"/>
        <v>10918.413032324268</v>
      </c>
      <c r="X14" s="188">
        <f t="shared" si="2"/>
        <v>10964.793266391021</v>
      </c>
      <c r="Y14" s="188">
        <f t="shared" si="2"/>
        <v>15876.112590799032</v>
      </c>
    </row>
    <row r="15" spans="1:30" s="97" customFormat="1" ht="15.75" x14ac:dyDescent="0.2">
      <c r="A15" s="165">
        <v>2.4</v>
      </c>
      <c r="B15" s="54" t="s">
        <v>25</v>
      </c>
      <c r="C15" s="188">
        <f>SUM(D15:Y15)</f>
        <v>51</v>
      </c>
      <c r="D15" s="188">
        <f>'Own portfolio'!D15+'Managed portfolio'!D15</f>
        <v>2</v>
      </c>
      <c r="E15" s="188">
        <f>'Own portfolio'!E15+'Managed portfolio'!E15</f>
        <v>3</v>
      </c>
      <c r="F15" s="188">
        <f>'Own portfolio'!F15+'Managed portfolio'!F15</f>
        <v>2</v>
      </c>
      <c r="G15" s="188">
        <f>'Own portfolio'!G15+'Managed portfolio'!G15</f>
        <v>3</v>
      </c>
      <c r="H15" s="188">
        <f>'Own portfolio'!H15+'Managed portfolio'!H15</f>
        <v>2</v>
      </c>
      <c r="I15" s="188">
        <f>'Own portfolio'!I15+'Managed portfolio'!I15</f>
        <v>3</v>
      </c>
      <c r="J15" s="188">
        <f>'Own portfolio'!J15+'Managed portfolio'!J15</f>
        <v>2</v>
      </c>
      <c r="K15" s="188">
        <f>'Own portfolio'!K15+'Managed portfolio'!K15</f>
        <v>3</v>
      </c>
      <c r="L15" s="188">
        <f>'Own portfolio'!L15+'Managed portfolio'!L15</f>
        <v>2</v>
      </c>
      <c r="M15" s="188">
        <f>'Own portfolio'!M15+'Managed portfolio'!M15</f>
        <v>1</v>
      </c>
      <c r="N15" s="188">
        <f>'Own portfolio'!N15+'Managed portfolio'!N15</f>
        <v>2</v>
      </c>
      <c r="O15" s="188">
        <f>'Own portfolio'!O15+'Managed portfolio'!O15</f>
        <v>3</v>
      </c>
      <c r="P15" s="188">
        <f>'Own portfolio'!P15+'Managed portfolio'!P15</f>
        <v>4</v>
      </c>
      <c r="Q15" s="188">
        <f>'Own portfolio'!Q15+'Managed portfolio'!Q15</f>
        <v>3</v>
      </c>
      <c r="R15" s="188">
        <f>'Own portfolio'!R15+'Managed portfolio'!R15</f>
        <v>2</v>
      </c>
      <c r="S15" s="188">
        <f>'Own portfolio'!S15+'Managed portfolio'!S15</f>
        <v>1</v>
      </c>
      <c r="T15" s="188">
        <f>'Own portfolio'!T15+'Managed portfolio'!T15</f>
        <v>2</v>
      </c>
      <c r="U15" s="188">
        <f>'Own portfolio'!U15+'Managed portfolio'!U15</f>
        <v>3</v>
      </c>
      <c r="V15" s="188">
        <f>'Own portfolio'!V15+'Managed portfolio'!V15</f>
        <v>3</v>
      </c>
      <c r="W15" s="188">
        <f>'Own portfolio'!W15+'Managed portfolio'!W15</f>
        <v>3</v>
      </c>
      <c r="X15" s="188">
        <f>'Own portfolio'!X15+'Managed portfolio'!X15</f>
        <v>2</v>
      </c>
      <c r="Y15" s="188">
        <f>'Own portfolio'!Y15+'Managed portfolio'!Y15</f>
        <v>0</v>
      </c>
    </row>
    <row r="16" spans="1:30" s="97" customFormat="1" ht="15.75" x14ac:dyDescent="0.2">
      <c r="A16" s="165">
        <v>2.5</v>
      </c>
      <c r="B16" s="54" t="s">
        <v>26</v>
      </c>
      <c r="C16" s="189">
        <f t="shared" ref="C16:X16" si="4">+C6/C15</f>
        <v>515.03921568627447</v>
      </c>
      <c r="D16" s="196">
        <f t="shared" si="4"/>
        <v>302</v>
      </c>
      <c r="E16" s="196">
        <f t="shared" si="4"/>
        <v>726.33333333333337</v>
      </c>
      <c r="F16" s="196">
        <f t="shared" si="4"/>
        <v>586</v>
      </c>
      <c r="G16" s="196">
        <f t="shared" si="4"/>
        <v>676</v>
      </c>
      <c r="H16" s="196">
        <f t="shared" ref="H16" si="5">+H6/H15</f>
        <v>680</v>
      </c>
      <c r="I16" s="196">
        <f t="shared" si="4"/>
        <v>282</v>
      </c>
      <c r="J16" s="196">
        <f t="shared" si="4"/>
        <v>464.5</v>
      </c>
      <c r="K16" s="196">
        <f t="shared" si="4"/>
        <v>358.33333333333331</v>
      </c>
      <c r="L16" s="196">
        <f t="shared" si="4"/>
        <v>383.5</v>
      </c>
      <c r="M16" s="196">
        <f t="shared" si="4"/>
        <v>289</v>
      </c>
      <c r="N16" s="196">
        <f t="shared" si="4"/>
        <v>310.5</v>
      </c>
      <c r="O16" s="196">
        <f t="shared" si="4"/>
        <v>447</v>
      </c>
      <c r="P16" s="196">
        <f t="shared" si="4"/>
        <v>264.25</v>
      </c>
      <c r="Q16" s="196">
        <f t="shared" si="4"/>
        <v>572.66666666666663</v>
      </c>
      <c r="R16" s="196">
        <f t="shared" si="4"/>
        <v>685</v>
      </c>
      <c r="S16" s="196">
        <f t="shared" si="4"/>
        <v>1027</v>
      </c>
      <c r="T16" s="196">
        <f t="shared" si="4"/>
        <v>211.5</v>
      </c>
      <c r="U16" s="196">
        <f t="shared" si="4"/>
        <v>339</v>
      </c>
      <c r="V16" s="196">
        <f t="shared" si="4"/>
        <v>658.66666666666663</v>
      </c>
      <c r="W16" s="196">
        <f t="shared" si="4"/>
        <v>649.66666666666663</v>
      </c>
      <c r="X16" s="196">
        <f t="shared" si="4"/>
        <v>846.5</v>
      </c>
      <c r="Y16" s="196" t="e">
        <f>+Y6/Y15</f>
        <v>#DIV/0!</v>
      </c>
    </row>
    <row r="17" spans="1:25" s="97" customFormat="1" ht="16.5" thickBot="1" x14ac:dyDescent="0.25">
      <c r="A17" s="165">
        <v>2.6</v>
      </c>
      <c r="B17" s="197" t="s">
        <v>27</v>
      </c>
      <c r="C17" s="190">
        <f>C13/C15</f>
        <v>7094212.5882352944</v>
      </c>
      <c r="D17" s="198">
        <f t="shared" ref="D17:X17" si="6">D13/D15</f>
        <v>4127892.5</v>
      </c>
      <c r="E17" s="198">
        <f t="shared" si="6"/>
        <v>11850472.666666666</v>
      </c>
      <c r="F17" s="198">
        <f t="shared" si="6"/>
        <v>7913876</v>
      </c>
      <c r="G17" s="198">
        <f t="shared" si="6"/>
        <v>8593778.333333334</v>
      </c>
      <c r="H17" s="198">
        <f t="shared" ref="H17" si="7">H13/H15</f>
        <v>10457549.5</v>
      </c>
      <c r="I17" s="198">
        <f t="shared" si="6"/>
        <v>3042032</v>
      </c>
      <c r="J17" s="198">
        <f t="shared" si="6"/>
        <v>7334460.5</v>
      </c>
      <c r="K17" s="198">
        <f t="shared" si="6"/>
        <v>5439947.666666667</v>
      </c>
      <c r="L17" s="198">
        <f t="shared" si="6"/>
        <v>5018931.5</v>
      </c>
      <c r="M17" s="198">
        <f t="shared" si="6"/>
        <v>2293654</v>
      </c>
      <c r="N17" s="198">
        <f t="shared" si="6"/>
        <v>4904194</v>
      </c>
      <c r="O17" s="198">
        <f t="shared" si="6"/>
        <v>7723283.666666667</v>
      </c>
      <c r="P17" s="198">
        <f t="shared" si="6"/>
        <v>4323011.75</v>
      </c>
      <c r="Q17" s="198">
        <f t="shared" si="6"/>
        <v>10351694.333333334</v>
      </c>
      <c r="R17" s="198">
        <f t="shared" si="6"/>
        <v>7554482</v>
      </c>
      <c r="S17" s="198">
        <f t="shared" si="6"/>
        <v>11613990</v>
      </c>
      <c r="T17" s="198">
        <f t="shared" si="6"/>
        <v>2851534.5</v>
      </c>
      <c r="U17" s="198">
        <f t="shared" si="6"/>
        <v>4318885.666666667</v>
      </c>
      <c r="V17" s="198">
        <f t="shared" si="6"/>
        <v>7787325.333333333</v>
      </c>
      <c r="W17" s="198">
        <f t="shared" si="6"/>
        <v>7093329</v>
      </c>
      <c r="X17" s="198">
        <f t="shared" si="6"/>
        <v>9281697.5</v>
      </c>
      <c r="Y17" s="198" t="e">
        <f>Y13/Y15</f>
        <v>#DIV/0!</v>
      </c>
    </row>
    <row r="18" spans="1:25" ht="17.25" thickBot="1" x14ac:dyDescent="0.3">
      <c r="A18" s="15">
        <v>3</v>
      </c>
      <c r="B18" s="30" t="s">
        <v>17</v>
      </c>
      <c r="C18" s="72"/>
      <c r="D18" s="43"/>
      <c r="E18" s="43"/>
      <c r="F18" s="18"/>
      <c r="G18" s="18"/>
      <c r="H18" s="43"/>
      <c r="I18" s="43"/>
      <c r="J18" s="80"/>
      <c r="K18" s="80"/>
      <c r="L18" s="80"/>
      <c r="M18" s="18"/>
      <c r="N18" s="18"/>
      <c r="O18" s="80"/>
      <c r="P18" s="80"/>
      <c r="Q18" s="80"/>
      <c r="R18" s="80"/>
      <c r="S18" s="80"/>
      <c r="T18" s="80"/>
      <c r="U18" s="80"/>
      <c r="V18" s="80"/>
      <c r="W18" s="18"/>
      <c r="X18" s="43"/>
      <c r="Y18" s="18"/>
    </row>
    <row r="19" spans="1:25" s="97" customFormat="1" ht="16.5" x14ac:dyDescent="0.3">
      <c r="A19" s="165">
        <v>3.1</v>
      </c>
      <c r="B19" s="98" t="s">
        <v>18</v>
      </c>
      <c r="C19" s="184">
        <f>SUM(D19:Y19)</f>
        <v>2516</v>
      </c>
      <c r="D19" s="85">
        <f>'Own portfolio'!D19+'Managed portfolio'!D19</f>
        <v>44</v>
      </c>
      <c r="E19" s="85">
        <f>'Own portfolio'!E19+'Managed portfolio'!E19</f>
        <v>231</v>
      </c>
      <c r="F19" s="85">
        <f>'Own portfolio'!F19+'Managed portfolio'!F19</f>
        <v>121</v>
      </c>
      <c r="G19" s="85">
        <f>'Own portfolio'!G19+'Managed portfolio'!G19</f>
        <v>143</v>
      </c>
      <c r="H19" s="85">
        <f>'Own portfolio'!H19+'Managed portfolio'!H19</f>
        <v>135</v>
      </c>
      <c r="I19" s="85">
        <f>'Own portfolio'!I19+'Managed portfolio'!I19</f>
        <v>73</v>
      </c>
      <c r="J19" s="85">
        <f>'Own portfolio'!J19+'Managed portfolio'!J19</f>
        <v>103</v>
      </c>
      <c r="K19" s="85">
        <f>'Own portfolio'!K19+'Managed portfolio'!K19</f>
        <v>96</v>
      </c>
      <c r="L19" s="85">
        <f>'Own portfolio'!L19+'Managed portfolio'!L19</f>
        <v>31</v>
      </c>
      <c r="M19" s="85">
        <f>'Own portfolio'!M19+'Managed portfolio'!M19</f>
        <v>0</v>
      </c>
      <c r="N19" s="85">
        <f>'Own portfolio'!N19+'Managed portfolio'!N19</f>
        <v>58</v>
      </c>
      <c r="O19" s="85">
        <f>'Own portfolio'!O19+'Managed portfolio'!O19</f>
        <v>99</v>
      </c>
      <c r="P19" s="85">
        <f>'Own portfolio'!P19+'Managed portfolio'!P19</f>
        <v>117</v>
      </c>
      <c r="Q19" s="85">
        <f>'Own portfolio'!Q19+'Managed portfolio'!Q19</f>
        <v>206</v>
      </c>
      <c r="R19" s="85">
        <f>'Own portfolio'!R19+'Managed portfolio'!R19</f>
        <v>144</v>
      </c>
      <c r="S19" s="85">
        <f>'Own portfolio'!S19+'Managed portfolio'!S19</f>
        <v>91</v>
      </c>
      <c r="T19" s="85">
        <f>'Own portfolio'!T19+'Managed portfolio'!T19</f>
        <v>43</v>
      </c>
      <c r="U19" s="85">
        <f>'Own portfolio'!U19+'Managed portfolio'!U19</f>
        <v>116</v>
      </c>
      <c r="V19" s="85">
        <f>'Own portfolio'!V19+'Managed portfolio'!V19</f>
        <v>220</v>
      </c>
      <c r="W19" s="85">
        <f>'Own portfolio'!W19+'Managed portfolio'!W19</f>
        <v>194</v>
      </c>
      <c r="X19" s="85">
        <f>'Own portfolio'!X19+'Managed portfolio'!X19</f>
        <v>133</v>
      </c>
      <c r="Y19" s="85">
        <f>'Own portfolio'!Y19+'Managed portfolio'!Y19</f>
        <v>118</v>
      </c>
    </row>
    <row r="20" spans="1:25" s="97" customFormat="1" ht="16.5" x14ac:dyDescent="0.3">
      <c r="A20" s="165">
        <v>3.2</v>
      </c>
      <c r="B20" s="54" t="s">
        <v>19</v>
      </c>
      <c r="C20" s="184">
        <f>SUM(D20:Y20)</f>
        <v>57328000</v>
      </c>
      <c r="D20" s="85">
        <f>'Own portfolio'!D20+'Managed portfolio'!D20</f>
        <v>1045000</v>
      </c>
      <c r="E20" s="85">
        <f>'Own portfolio'!E20+'Managed portfolio'!E20</f>
        <v>6220000</v>
      </c>
      <c r="F20" s="85">
        <f>'Own portfolio'!F20+'Managed portfolio'!F20</f>
        <v>2860000</v>
      </c>
      <c r="G20" s="85">
        <f>'Own portfolio'!G20+'Managed portfolio'!G20</f>
        <v>3302000</v>
      </c>
      <c r="H20" s="85">
        <f>'Own portfolio'!H20+'Managed portfolio'!H20</f>
        <v>3115000</v>
      </c>
      <c r="I20" s="85">
        <f>'Own portfolio'!I20+'Managed portfolio'!I20</f>
        <v>1605000</v>
      </c>
      <c r="J20" s="85">
        <f>'Own portfolio'!J20+'Managed portfolio'!J20</f>
        <v>2245000</v>
      </c>
      <c r="K20" s="303">
        <f>'Own portfolio'!K20+'Managed portfolio'!K20</f>
        <v>2119000</v>
      </c>
      <c r="L20" s="85">
        <f>'Own portfolio'!L20+'Managed portfolio'!L20</f>
        <v>680000</v>
      </c>
      <c r="M20" s="85">
        <f>'Own portfolio'!M20+'Managed portfolio'!M20</f>
        <v>0</v>
      </c>
      <c r="N20" s="85">
        <f>'Own portfolio'!N20+'Managed portfolio'!N20</f>
        <v>1340000</v>
      </c>
      <c r="O20" s="85">
        <f>'Own portfolio'!O20+'Managed portfolio'!O20</f>
        <v>2310000</v>
      </c>
      <c r="P20" s="85">
        <f>'Own portfolio'!P20+'Managed portfolio'!P20</f>
        <v>2889000</v>
      </c>
      <c r="Q20" s="85">
        <f>'Own portfolio'!Q20+'Managed portfolio'!Q20</f>
        <v>5034000</v>
      </c>
      <c r="R20" s="85">
        <f>'Own portfolio'!R20+'Managed portfolio'!R20</f>
        <v>2930000</v>
      </c>
      <c r="S20" s="85">
        <f>'Own portfolio'!S20+'Managed portfolio'!S20</f>
        <v>1826000</v>
      </c>
      <c r="T20" s="85">
        <f>'Own portfolio'!T20+'Managed portfolio'!T20</f>
        <v>902000</v>
      </c>
      <c r="U20" s="85">
        <f>'Own portfolio'!U20+'Managed portfolio'!U20</f>
        <v>2809000</v>
      </c>
      <c r="V20" s="85">
        <f>'Own portfolio'!V20+'Managed portfolio'!V20</f>
        <v>4658000</v>
      </c>
      <c r="W20" s="85">
        <f>'Own portfolio'!W20+'Managed portfolio'!W20</f>
        <v>4108000</v>
      </c>
      <c r="X20" s="85">
        <f>'Own portfolio'!X20+'Managed portfolio'!X20</f>
        <v>3011000</v>
      </c>
      <c r="Y20" s="85">
        <f>'Own portfolio'!Y20+'Managed portfolio'!Y20</f>
        <v>2320000</v>
      </c>
    </row>
    <row r="21" spans="1:25" s="97" customFormat="1" ht="15.75" x14ac:dyDescent="0.25">
      <c r="A21" s="165">
        <v>3.3</v>
      </c>
      <c r="B21" s="54" t="s">
        <v>20</v>
      </c>
      <c r="C21" s="166">
        <f>SUM(D21:Y21)</f>
        <v>50316864</v>
      </c>
      <c r="D21" s="228">
        <f>'Own portfolio'!D21+'Managed portfolio'!D21</f>
        <v>1670297</v>
      </c>
      <c r="E21" s="228">
        <f>'Own portfolio'!E21+'Managed portfolio'!E21</f>
        <v>4585619</v>
      </c>
      <c r="F21" s="228">
        <f>'Own portfolio'!F21+'Managed portfolio'!F21</f>
        <v>2050707</v>
      </c>
      <c r="G21" s="228">
        <f>'Own portfolio'!G21+'Managed portfolio'!G21</f>
        <v>3727303</v>
      </c>
      <c r="H21" s="228">
        <f>'Own portfolio'!H21+'Managed portfolio'!H21</f>
        <v>3003699</v>
      </c>
      <c r="I21" s="228">
        <f>'Own portfolio'!I21+'Managed portfolio'!I21</f>
        <v>1280151</v>
      </c>
      <c r="J21" s="228">
        <f>'Own portfolio'!J21+'Managed portfolio'!J21</f>
        <v>2444170</v>
      </c>
      <c r="K21" s="228">
        <f>'Own portfolio'!K21+'Managed portfolio'!K21</f>
        <v>1817944</v>
      </c>
      <c r="L21" s="228">
        <f>'Own portfolio'!L21+'Managed portfolio'!L21</f>
        <v>1845815</v>
      </c>
      <c r="M21" s="228">
        <f>'Own portfolio'!M21+'Managed portfolio'!M21</f>
        <v>950589</v>
      </c>
      <c r="N21" s="228">
        <f>'Own portfolio'!N21+'Managed portfolio'!N21</f>
        <v>1329074</v>
      </c>
      <c r="O21" s="228">
        <f>'Own portfolio'!O21+'Managed portfolio'!O21</f>
        <v>3265089</v>
      </c>
      <c r="P21" s="228">
        <f>'Own portfolio'!P21+'Managed portfolio'!P21</f>
        <v>2586299</v>
      </c>
      <c r="Q21" s="228">
        <f>'Own portfolio'!Q21+'Managed portfolio'!Q21</f>
        <v>4345270</v>
      </c>
      <c r="R21" s="228">
        <f>'Own portfolio'!R21+'Managed portfolio'!R21</f>
        <v>2345048</v>
      </c>
      <c r="S21" s="228">
        <f>'Own portfolio'!S21+'Managed portfolio'!S21</f>
        <v>1539604</v>
      </c>
      <c r="T21" s="228">
        <f>'Own portfolio'!T21+'Managed portfolio'!T21</f>
        <v>804002</v>
      </c>
      <c r="U21" s="228">
        <f>'Own portfolio'!U21+'Managed portfolio'!U21</f>
        <v>1768488</v>
      </c>
      <c r="V21" s="228">
        <f>'Own portfolio'!V21+'Managed portfolio'!V21</f>
        <v>2735839</v>
      </c>
      <c r="W21" s="228">
        <f>'Own portfolio'!W21+'Managed portfolio'!W21</f>
        <v>2611943</v>
      </c>
      <c r="X21" s="228">
        <f>'Own portfolio'!X21+'Managed portfolio'!X21</f>
        <v>2642713</v>
      </c>
      <c r="Y21" s="228">
        <f>'Own portfolio'!Y21+'Managed portfolio'!Y21</f>
        <v>967201</v>
      </c>
    </row>
    <row r="22" spans="1:25" s="97" customFormat="1" ht="15.75" x14ac:dyDescent="0.25">
      <c r="A22" s="165">
        <v>3.4</v>
      </c>
      <c r="B22" s="54" t="s">
        <v>21</v>
      </c>
      <c r="C22" s="164">
        <f>SUM(D22:Y22)</f>
        <v>47605358</v>
      </c>
      <c r="D22" s="164">
        <f>'Own portfolio'!D22+'Managed portfolio'!D22</f>
        <v>914646</v>
      </c>
      <c r="E22" s="164">
        <f>'Own portfolio'!E22+'Managed portfolio'!E22</f>
        <v>4585619</v>
      </c>
      <c r="F22" s="164">
        <f>'Own portfolio'!F22+'Managed portfolio'!F22</f>
        <v>2046216</v>
      </c>
      <c r="G22" s="164">
        <f>'Own portfolio'!G22+'Managed portfolio'!G22</f>
        <v>3671633</v>
      </c>
      <c r="H22" s="164">
        <f>'Own portfolio'!H22+'Managed portfolio'!H22</f>
        <v>3003699</v>
      </c>
      <c r="I22" s="164">
        <f>'Own portfolio'!I22+'Managed portfolio'!I22</f>
        <v>1237886</v>
      </c>
      <c r="J22" s="164">
        <f>'Own portfolio'!J22+'Managed portfolio'!J22</f>
        <v>1846423</v>
      </c>
      <c r="K22" s="164">
        <f>'Own portfolio'!K22+'Managed portfolio'!K22</f>
        <v>1606664</v>
      </c>
      <c r="L22" s="164">
        <f>'Own portfolio'!L22+'Managed portfolio'!L22</f>
        <v>1762945</v>
      </c>
      <c r="M22" s="164">
        <f>'Own portfolio'!M22+'Managed portfolio'!M22</f>
        <v>548810</v>
      </c>
      <c r="N22" s="164">
        <f>'Own portfolio'!N22+'Managed portfolio'!N22</f>
        <v>1261338</v>
      </c>
      <c r="O22" s="164">
        <f>'Own portfolio'!O22+'Managed portfolio'!O22</f>
        <v>3180125</v>
      </c>
      <c r="P22" s="164">
        <f>'Own portfolio'!P22+'Managed portfolio'!P22</f>
        <v>2403790</v>
      </c>
      <c r="Q22" s="164">
        <f>'Own portfolio'!Q22+'Managed portfolio'!Q22</f>
        <v>4294560</v>
      </c>
      <c r="R22" s="164">
        <f>'Own portfolio'!R22+'Managed portfolio'!R22</f>
        <v>2268351</v>
      </c>
      <c r="S22" s="164">
        <f>'Own portfolio'!S22+'Managed portfolio'!S22</f>
        <v>1539604</v>
      </c>
      <c r="T22" s="164">
        <f>'Own portfolio'!T22+'Managed portfolio'!T22</f>
        <v>720778</v>
      </c>
      <c r="U22" s="164">
        <f>'Own portfolio'!U22+'Managed portfolio'!U22</f>
        <v>1765147</v>
      </c>
      <c r="V22" s="164">
        <f>'Own portfolio'!V22+'Managed portfolio'!V22</f>
        <v>2735839</v>
      </c>
      <c r="W22" s="164">
        <f>'Own portfolio'!W22+'Managed portfolio'!W22</f>
        <v>2601371</v>
      </c>
      <c r="X22" s="164">
        <f>'Own portfolio'!X22+'Managed portfolio'!X22</f>
        <v>2642713</v>
      </c>
      <c r="Y22" s="164">
        <f>'Own portfolio'!Y22+'Managed portfolio'!Y22</f>
        <v>967201</v>
      </c>
    </row>
    <row r="23" spans="1:25" s="97" customFormat="1" ht="16.5" thickBot="1" x14ac:dyDescent="0.3">
      <c r="A23" s="165">
        <v>3.5</v>
      </c>
      <c r="B23" s="163" t="s">
        <v>130</v>
      </c>
      <c r="C23" s="166">
        <f>SUM(D23:Y23)</f>
        <v>7335737</v>
      </c>
      <c r="D23" s="164">
        <f>'Own portfolio'!D23+'Managed portfolio'!D23</f>
        <v>151379</v>
      </c>
      <c r="E23" s="164">
        <f>'Own portfolio'!E23+'Managed portfolio'!E23</f>
        <v>735571</v>
      </c>
      <c r="F23" s="164">
        <f>'Own portfolio'!F23+'Managed portfolio'!F23</f>
        <v>333666</v>
      </c>
      <c r="G23" s="164">
        <f>'Own portfolio'!G23+'Managed portfolio'!G23</f>
        <v>543550</v>
      </c>
      <c r="H23" s="164">
        <f>'Own portfolio'!H23+'Managed portfolio'!H23</f>
        <v>447684</v>
      </c>
      <c r="I23" s="164">
        <f>'Own portfolio'!I23+'Managed portfolio'!I23</f>
        <v>188121</v>
      </c>
      <c r="J23" s="164">
        <f>'Own portfolio'!J23+'Managed portfolio'!J23</f>
        <v>277270</v>
      </c>
      <c r="K23" s="164">
        <f>'Own portfolio'!K23+'Managed portfolio'!K23</f>
        <v>292874</v>
      </c>
      <c r="L23" s="164">
        <f>'Own portfolio'!L23+'Managed portfolio'!L23</f>
        <v>255691</v>
      </c>
      <c r="M23" s="164">
        <f>'Own portfolio'!M23+'Managed portfolio'!M23</f>
        <v>53846</v>
      </c>
      <c r="N23" s="164">
        <f>'Own portfolio'!N23+'Managed portfolio'!N23</f>
        <v>205897</v>
      </c>
      <c r="O23" s="164">
        <f>'Own portfolio'!O23+'Managed portfolio'!O23</f>
        <v>525599</v>
      </c>
      <c r="P23" s="164">
        <f>'Own portfolio'!P23+'Managed portfolio'!P23</f>
        <v>348051</v>
      </c>
      <c r="Q23" s="164">
        <f>'Own portfolio'!Q23+'Managed portfolio'!Q23</f>
        <v>625188</v>
      </c>
      <c r="R23" s="164">
        <f>'Own portfolio'!R23+'Managed portfolio'!R23</f>
        <v>290258</v>
      </c>
      <c r="S23" s="164">
        <f>'Own portfolio'!S23+'Managed portfolio'!S23</f>
        <v>251270</v>
      </c>
      <c r="T23" s="164">
        <f>'Own portfolio'!T23+'Managed portfolio'!T23</f>
        <v>109570</v>
      </c>
      <c r="U23" s="164">
        <f>'Own portfolio'!U23+'Managed portfolio'!U23</f>
        <v>251585</v>
      </c>
      <c r="V23" s="164">
        <f>'Own portfolio'!V23+'Managed portfolio'!V23</f>
        <v>448144</v>
      </c>
      <c r="W23" s="164">
        <f>'Own portfolio'!W23+'Managed portfolio'!W23</f>
        <v>389717</v>
      </c>
      <c r="X23" s="164">
        <f>'Own portfolio'!X23+'Managed portfolio'!X23</f>
        <v>373687</v>
      </c>
      <c r="Y23" s="164">
        <f>'Own portfolio'!Y23+'Managed portfolio'!Y23</f>
        <v>237119</v>
      </c>
    </row>
    <row r="24" spans="1:25" ht="17.25" thickBot="1" x14ac:dyDescent="0.25">
      <c r="A24" s="15">
        <v>4</v>
      </c>
      <c r="B24" s="30" t="s">
        <v>23</v>
      </c>
      <c r="C24" s="91"/>
      <c r="D24" s="91"/>
      <c r="E24" s="91"/>
      <c r="F24" s="91"/>
      <c r="G24" s="91"/>
      <c r="H24" s="91"/>
      <c r="I24" s="91"/>
      <c r="J24" s="93"/>
      <c r="K24" s="93"/>
      <c r="L24" s="93"/>
      <c r="M24" s="92"/>
      <c r="N24" s="91"/>
      <c r="O24" s="93"/>
      <c r="P24" s="93"/>
      <c r="Q24" s="93"/>
      <c r="R24" s="93"/>
      <c r="S24" s="93"/>
      <c r="T24" s="93"/>
      <c r="U24" s="93"/>
      <c r="V24" s="93"/>
      <c r="W24" s="92"/>
      <c r="X24" s="91"/>
      <c r="Y24" s="91"/>
    </row>
    <row r="25" spans="1:25" s="204" customFormat="1" ht="16.5" x14ac:dyDescent="0.25">
      <c r="A25" s="25">
        <v>4.0999999999999996</v>
      </c>
      <c r="B25" s="31" t="s">
        <v>28</v>
      </c>
      <c r="C25" s="191">
        <f>(C48-C43-C44)/C13</f>
        <v>7.3283734549909642E-3</v>
      </c>
      <c r="D25" s="239">
        <f>(D48-D43-D44)/D13</f>
        <v>9.1748392188023303E-2</v>
      </c>
      <c r="E25" s="239">
        <f t="shared" ref="E25:W25" si="8">(E48-E43-E44)/E13</f>
        <v>0</v>
      </c>
      <c r="F25" s="239">
        <f t="shared" si="8"/>
        <v>0</v>
      </c>
      <c r="G25" s="239">
        <f t="shared" si="8"/>
        <v>1.8768616908317586E-3</v>
      </c>
      <c r="H25" s="239">
        <f t="shared" ref="H25" si="9">(H48-H43-H44)/H13</f>
        <v>0</v>
      </c>
      <c r="I25" s="239">
        <f t="shared" si="8"/>
        <v>6.5417896108040064E-3</v>
      </c>
      <c r="J25" s="239">
        <f t="shared" si="8"/>
        <v>4.2312450929417371E-2</v>
      </c>
      <c r="K25" s="239">
        <f t="shared" si="8"/>
        <v>1.2946202975114405E-2</v>
      </c>
      <c r="L25" s="239">
        <f t="shared" si="8"/>
        <v>8.1587086813199178E-3</v>
      </c>
      <c r="M25" s="239">
        <f t="shared" si="8"/>
        <v>0.17291404893676204</v>
      </c>
      <c r="N25" s="239">
        <f t="shared" si="8"/>
        <v>6.6063862889600205E-3</v>
      </c>
      <c r="O25" s="239">
        <f t="shared" si="8"/>
        <v>3.7444349555808536E-3</v>
      </c>
      <c r="P25" s="239">
        <f t="shared" si="8"/>
        <v>4.8241830478485282E-3</v>
      </c>
      <c r="Q25" s="239">
        <f t="shared" si="8"/>
        <v>1.9327914853745521E-3</v>
      </c>
      <c r="R25" s="239">
        <f t="shared" si="8"/>
        <v>5.6422796427339425E-3</v>
      </c>
      <c r="S25" s="239">
        <f t="shared" si="8"/>
        <v>0</v>
      </c>
      <c r="T25" s="239">
        <f t="shared" si="8"/>
        <v>1.6691013207099547E-2</v>
      </c>
      <c r="U25" s="239">
        <f t="shared" si="8"/>
        <v>0</v>
      </c>
      <c r="V25" s="239">
        <f t="shared" si="8"/>
        <v>0</v>
      </c>
      <c r="W25" s="239">
        <f t="shared" si="8"/>
        <v>0</v>
      </c>
      <c r="X25" s="239">
        <f>(X48-X43-X44)/X13</f>
        <v>0</v>
      </c>
      <c r="Y25" s="239">
        <f>(Y48-Y43-Y44)/Y13</f>
        <v>0</v>
      </c>
    </row>
    <row r="26" spans="1:25" s="204" customFormat="1" ht="17.25" thickBot="1" x14ac:dyDescent="0.3">
      <c r="A26" s="25">
        <v>4.2</v>
      </c>
      <c r="B26" s="33" t="s">
        <v>22</v>
      </c>
      <c r="C26" s="73">
        <f>(C13-C48)/C13</f>
        <v>0.99055120163372501</v>
      </c>
      <c r="D26" s="44">
        <f t="shared" ref="D26:W26" si="10">(D22/D21)*100</f>
        <v>54.7594828943595</v>
      </c>
      <c r="E26" s="44">
        <f t="shared" si="10"/>
        <v>100</v>
      </c>
      <c r="F26" s="20">
        <f t="shared" si="10"/>
        <v>99.781002356748189</v>
      </c>
      <c r="G26" s="20">
        <f t="shared" si="10"/>
        <v>98.5064267648753</v>
      </c>
      <c r="H26" s="44">
        <f t="shared" ref="H26" si="11">(H22/H21)*100</f>
        <v>100</v>
      </c>
      <c r="I26" s="44">
        <f t="shared" si="10"/>
        <v>96.698436356336089</v>
      </c>
      <c r="J26" s="9">
        <f t="shared" si="10"/>
        <v>75.543967890940479</v>
      </c>
      <c r="K26" s="9">
        <f t="shared" si="10"/>
        <v>88.378079852844749</v>
      </c>
      <c r="L26" s="9">
        <f t="shared" si="10"/>
        <v>95.510384301785393</v>
      </c>
      <c r="M26" s="74">
        <f t="shared" si="10"/>
        <v>57.733678803352447</v>
      </c>
      <c r="N26" s="74">
        <f t="shared" si="10"/>
        <v>94.903519292379499</v>
      </c>
      <c r="O26" s="9">
        <f t="shared" si="10"/>
        <v>97.397804470260994</v>
      </c>
      <c r="P26" s="9">
        <f t="shared" si="10"/>
        <v>92.943236648198834</v>
      </c>
      <c r="Q26" s="9">
        <f t="shared" si="10"/>
        <v>98.832983911241428</v>
      </c>
      <c r="R26" s="9">
        <f t="shared" si="10"/>
        <v>96.729405965251033</v>
      </c>
      <c r="S26" s="9">
        <f t="shared" si="10"/>
        <v>100</v>
      </c>
      <c r="T26" s="9">
        <f t="shared" si="10"/>
        <v>89.648781968204062</v>
      </c>
      <c r="U26" s="9">
        <f t="shared" si="10"/>
        <v>99.811081556674395</v>
      </c>
      <c r="V26" s="9">
        <f t="shared" si="10"/>
        <v>100</v>
      </c>
      <c r="W26" s="74">
        <f t="shared" si="10"/>
        <v>99.595243847204941</v>
      </c>
      <c r="X26" s="44">
        <v>100</v>
      </c>
      <c r="Y26" s="74">
        <f>(Y22/Y21)*100</f>
        <v>100</v>
      </c>
    </row>
    <row r="27" spans="1:25" ht="17.25" thickBot="1" x14ac:dyDescent="0.3">
      <c r="A27" s="15">
        <v>5</v>
      </c>
      <c r="B27" s="81" t="s">
        <v>38</v>
      </c>
      <c r="C27" s="83"/>
      <c r="D27" s="80"/>
      <c r="E27" s="80"/>
      <c r="F27" s="80"/>
      <c r="G27" s="80"/>
      <c r="H27" s="80"/>
      <c r="I27" s="80"/>
      <c r="J27" s="80"/>
      <c r="K27" s="80"/>
      <c r="L27" s="80"/>
      <c r="M27" s="94"/>
      <c r="N27" s="89"/>
      <c r="O27" s="80"/>
      <c r="P27" s="80"/>
      <c r="Q27" s="80"/>
      <c r="R27" s="80"/>
      <c r="S27" s="80"/>
      <c r="T27" s="80"/>
      <c r="U27" s="80"/>
      <c r="V27" s="80"/>
      <c r="W27" s="94"/>
      <c r="X27" s="80"/>
      <c r="Y27" s="89"/>
    </row>
    <row r="28" spans="1:25" ht="17.25" thickBot="1" x14ac:dyDescent="0.3">
      <c r="A28" s="19" t="s">
        <v>40</v>
      </c>
      <c r="B28" s="82" t="s">
        <v>35</v>
      </c>
      <c r="C28" s="83"/>
      <c r="D28" s="80"/>
      <c r="E28" s="80"/>
      <c r="F28" s="80"/>
      <c r="G28" s="80"/>
      <c r="H28" s="80"/>
      <c r="I28" s="80"/>
      <c r="J28" s="80"/>
      <c r="K28" s="80"/>
      <c r="L28" s="80"/>
      <c r="M28" s="94"/>
      <c r="N28" s="89"/>
      <c r="O28" s="80"/>
      <c r="P28" s="80"/>
      <c r="Q28" s="80"/>
      <c r="R28" s="80"/>
      <c r="S28" s="80"/>
      <c r="T28" s="80"/>
      <c r="U28" s="80"/>
      <c r="V28" s="80"/>
      <c r="W28" s="94"/>
      <c r="X28" s="80"/>
      <c r="Y28" s="89"/>
    </row>
    <row r="29" spans="1:25" s="97" customFormat="1" ht="15.75" x14ac:dyDescent="0.25">
      <c r="A29" s="49" t="s">
        <v>47</v>
      </c>
      <c r="B29" s="99" t="s">
        <v>14</v>
      </c>
      <c r="C29" s="76">
        <f>SUM(D29:Y29)</f>
        <v>71</v>
      </c>
      <c r="D29" s="164">
        <f>'Own portfolio'!D29+'Managed portfolio'!D29</f>
        <v>5</v>
      </c>
      <c r="E29" s="164">
        <f>'Own portfolio'!E29+'Managed portfolio'!E29</f>
        <v>0</v>
      </c>
      <c r="F29" s="164">
        <f>'Own portfolio'!F29+'Managed portfolio'!F29</f>
        <v>2</v>
      </c>
      <c r="G29" s="164">
        <f>'Own portfolio'!G29+'Managed portfolio'!G29</f>
        <v>6</v>
      </c>
      <c r="H29" s="164">
        <f>'Own portfolio'!H29+'Managed portfolio'!H29</f>
        <v>0</v>
      </c>
      <c r="I29" s="164">
        <f>'Own portfolio'!I29+'Managed portfolio'!I29</f>
        <v>3</v>
      </c>
      <c r="J29" s="164">
        <f>'Own portfolio'!J29+'Managed portfolio'!J29</f>
        <v>1</v>
      </c>
      <c r="K29" s="164">
        <f>'Own portfolio'!K29+'Managed portfolio'!K29</f>
        <v>0</v>
      </c>
      <c r="L29" s="164">
        <f>'Own portfolio'!L29+'Managed portfolio'!L29</f>
        <v>1</v>
      </c>
      <c r="M29" s="164">
        <f>'Own portfolio'!M29+'Managed portfolio'!M29</f>
        <v>11</v>
      </c>
      <c r="N29" s="164">
        <f>'Own portfolio'!N29+'Managed portfolio'!N29</f>
        <v>5</v>
      </c>
      <c r="O29" s="164">
        <f>'Own portfolio'!O29+'Managed portfolio'!O29</f>
        <v>0</v>
      </c>
      <c r="P29" s="164">
        <f>'Own portfolio'!P29+'Managed portfolio'!P29</f>
        <v>23</v>
      </c>
      <c r="Q29" s="164">
        <f>'Own portfolio'!Q29+'Managed portfolio'!Q29</f>
        <v>2</v>
      </c>
      <c r="R29" s="164">
        <f>'Own portfolio'!R29+'Managed portfolio'!R29</f>
        <v>4</v>
      </c>
      <c r="S29" s="164">
        <f>'Own portfolio'!S29+'Managed portfolio'!S29</f>
        <v>0</v>
      </c>
      <c r="T29" s="164">
        <f>'Own portfolio'!T29+'Managed portfolio'!T29</f>
        <v>2</v>
      </c>
      <c r="U29" s="164">
        <f>'Own portfolio'!U29+'Managed portfolio'!U29</f>
        <v>0</v>
      </c>
      <c r="V29" s="164">
        <f>'Own portfolio'!V29+'Managed portfolio'!V29</f>
        <v>0</v>
      </c>
      <c r="W29" s="164">
        <f>'Own portfolio'!W29+'Managed portfolio'!W29</f>
        <v>6</v>
      </c>
      <c r="X29" s="164">
        <f>'Own portfolio'!X29+'Managed portfolio'!X29</f>
        <v>0</v>
      </c>
      <c r="Y29" s="164">
        <f>'Own portfolio'!Y29+'Managed portfolio'!Y29</f>
        <v>0</v>
      </c>
    </row>
    <row r="30" spans="1:25" s="97" customFormat="1" ht="15.75" x14ac:dyDescent="0.25">
      <c r="A30" s="49" t="s">
        <v>48</v>
      </c>
      <c r="B30" s="100" t="s">
        <v>15</v>
      </c>
      <c r="C30" s="76">
        <f>SUM(D30:Y30)</f>
        <v>41</v>
      </c>
      <c r="D30" s="164">
        <f>'Own portfolio'!D30+'Managed portfolio'!D30</f>
        <v>0</v>
      </c>
      <c r="E30" s="164">
        <f>'Own portfolio'!E30+'Managed portfolio'!E30</f>
        <v>0</v>
      </c>
      <c r="F30" s="164">
        <f>'Own portfolio'!F30+'Managed portfolio'!F30</f>
        <v>0</v>
      </c>
      <c r="G30" s="164">
        <f>'Own portfolio'!G30+'Managed portfolio'!G30</f>
        <v>0</v>
      </c>
      <c r="H30" s="164" t="s">
        <v>124</v>
      </c>
      <c r="I30" s="164" t="s">
        <v>124</v>
      </c>
      <c r="J30" s="164">
        <f>'Own portfolio'!J30+'Managed portfolio'!J30</f>
        <v>1</v>
      </c>
      <c r="K30" s="164">
        <f>'Own portfolio'!K30+'Managed portfolio'!K30</f>
        <v>0</v>
      </c>
      <c r="L30" s="164">
        <f>'Own portfolio'!L30+'Managed portfolio'!L30</f>
        <v>0</v>
      </c>
      <c r="M30" s="164">
        <f>'Own portfolio'!M30+'Managed portfolio'!M30</f>
        <v>13</v>
      </c>
      <c r="N30" s="164">
        <f>'Own portfolio'!N30+'Managed portfolio'!N30</f>
        <v>0</v>
      </c>
      <c r="O30" s="164">
        <f>'Own portfolio'!O30+'Managed portfolio'!O30</f>
        <v>0</v>
      </c>
      <c r="P30" s="164">
        <f>'Own portfolio'!P30+'Managed portfolio'!P30</f>
        <v>25</v>
      </c>
      <c r="Q30" s="164">
        <f>'Own portfolio'!Q30+'Managed portfolio'!Q30</f>
        <v>1</v>
      </c>
      <c r="R30" s="164">
        <f>'Own portfolio'!R30+'Managed portfolio'!R30</f>
        <v>0</v>
      </c>
      <c r="S30" s="164">
        <f>'Own portfolio'!S30+'Managed portfolio'!S30</f>
        <v>0</v>
      </c>
      <c r="T30" s="164">
        <f>'Own portfolio'!T30+'Managed portfolio'!T30</f>
        <v>0</v>
      </c>
      <c r="U30" s="164">
        <f>'Own portfolio'!U30+'Managed portfolio'!U30</f>
        <v>1</v>
      </c>
      <c r="V30" s="164">
        <f>'Own portfolio'!V30+'Managed portfolio'!V30</f>
        <v>0</v>
      </c>
      <c r="W30" s="164">
        <f>'Own portfolio'!W30+'Managed portfolio'!W30</f>
        <v>0</v>
      </c>
      <c r="X30" s="164">
        <f>'Own portfolio'!X30+'Managed portfolio'!X30</f>
        <v>0</v>
      </c>
      <c r="Y30" s="164">
        <f>'Own portfolio'!Y30+'Managed portfolio'!Y30</f>
        <v>0</v>
      </c>
    </row>
    <row r="31" spans="1:25" s="97" customFormat="1" ht="15.75" x14ac:dyDescent="0.25">
      <c r="A31" s="49" t="s">
        <v>49</v>
      </c>
      <c r="B31" s="100" t="s">
        <v>16</v>
      </c>
      <c r="C31" s="76">
        <f>SUM(D31:Y31)</f>
        <v>17</v>
      </c>
      <c r="D31" s="164">
        <f>'Own portfolio'!D31+'Managed portfolio'!D31</f>
        <v>0</v>
      </c>
      <c r="E31" s="164">
        <f>'Own portfolio'!E31+'Managed portfolio'!E31</f>
        <v>0</v>
      </c>
      <c r="F31" s="164">
        <f>'Own portfolio'!F31+'Managed portfolio'!F31</f>
        <v>0</v>
      </c>
      <c r="G31" s="164">
        <f>'Own portfolio'!G31+'Managed portfolio'!G31</f>
        <v>1</v>
      </c>
      <c r="H31" s="164">
        <f>'Own portfolio'!H31+'Managed portfolio'!H31</f>
        <v>0</v>
      </c>
      <c r="I31" s="164">
        <f>'Own portfolio'!I31+'Managed portfolio'!I31</f>
        <v>5</v>
      </c>
      <c r="J31" s="164">
        <f>'Own portfolio'!J31+'Managed portfolio'!J31</f>
        <v>1</v>
      </c>
      <c r="K31" s="164">
        <f>'Own portfolio'!K31+'Managed portfolio'!K31</f>
        <v>0</v>
      </c>
      <c r="L31" s="164">
        <f>'Own portfolio'!L31+'Managed portfolio'!L31</f>
        <v>0</v>
      </c>
      <c r="M31" s="164">
        <f>'Own portfolio'!M31+'Managed portfolio'!M31</f>
        <v>3</v>
      </c>
      <c r="N31" s="164">
        <f>'Own portfolio'!N31+'Managed portfolio'!N31</f>
        <v>0</v>
      </c>
      <c r="O31" s="164">
        <f>'Own portfolio'!O31+'Managed portfolio'!O31</f>
        <v>0</v>
      </c>
      <c r="P31" s="164">
        <f>'Own portfolio'!P31+'Managed portfolio'!P31</f>
        <v>1</v>
      </c>
      <c r="Q31" s="164">
        <f>'Own portfolio'!Q31+'Managed portfolio'!Q31</f>
        <v>0</v>
      </c>
      <c r="R31" s="164">
        <f>'Own portfolio'!R31+'Managed portfolio'!R31</f>
        <v>4</v>
      </c>
      <c r="S31" s="164">
        <f>'Own portfolio'!S31+'Managed portfolio'!S31</f>
        <v>0</v>
      </c>
      <c r="T31" s="164">
        <f>'Own portfolio'!T31+'Managed portfolio'!T31</f>
        <v>2</v>
      </c>
      <c r="U31" s="164">
        <f>'Own portfolio'!U31+'Managed portfolio'!U31</f>
        <v>0</v>
      </c>
      <c r="V31" s="164">
        <f>'Own portfolio'!V31+'Managed portfolio'!V31</f>
        <v>0</v>
      </c>
      <c r="W31" s="164">
        <f>'Own portfolio'!W31+'Managed portfolio'!W31</f>
        <v>0</v>
      </c>
      <c r="X31" s="164">
        <f>'Own portfolio'!X31+'Managed portfolio'!X31</f>
        <v>0</v>
      </c>
      <c r="Y31" s="164">
        <f>'Own portfolio'!Y31+'Managed portfolio'!Y31</f>
        <v>0</v>
      </c>
    </row>
    <row r="32" spans="1:25" s="97" customFormat="1" ht="15.75" x14ac:dyDescent="0.25">
      <c r="A32" s="49" t="s">
        <v>50</v>
      </c>
      <c r="B32" s="100" t="s">
        <v>128</v>
      </c>
      <c r="C32" s="76">
        <f>SUM(D32:Y32)</f>
        <v>34</v>
      </c>
      <c r="D32" s="164">
        <f>'Own portfolio'!D32+'Managed portfolio'!D32</f>
        <v>2</v>
      </c>
      <c r="E32" s="164">
        <f>'Own portfolio'!E32+'Managed portfolio'!E32</f>
        <v>0</v>
      </c>
      <c r="F32" s="164">
        <f>'Own portfolio'!F32+'Managed portfolio'!F32</f>
        <v>0</v>
      </c>
      <c r="G32" s="164">
        <f>'Own portfolio'!G32+'Managed portfolio'!G32</f>
        <v>0</v>
      </c>
      <c r="H32" s="164">
        <f>'Own portfolio'!H32+'Managed portfolio'!H32</f>
        <v>0</v>
      </c>
      <c r="I32" s="164">
        <f>'Own portfolio'!I32+'Managed portfolio'!I32</f>
        <v>1</v>
      </c>
      <c r="J32" s="164">
        <f>'Own portfolio'!J32+'Managed portfolio'!J32</f>
        <v>5</v>
      </c>
      <c r="K32" s="164">
        <f>'Own portfolio'!K32+'Managed portfolio'!K32</f>
        <v>2</v>
      </c>
      <c r="L32" s="164">
        <f>'Own portfolio'!L32+'Managed portfolio'!L32</f>
        <v>0</v>
      </c>
      <c r="M32" s="164">
        <f>'Own portfolio'!M32+'Managed portfolio'!M32</f>
        <v>6</v>
      </c>
      <c r="N32" s="164">
        <f>'Own portfolio'!N32+'Managed portfolio'!N32</f>
        <v>4</v>
      </c>
      <c r="O32" s="164">
        <f>'Own portfolio'!O32+'Managed portfolio'!O32</f>
        <v>1</v>
      </c>
      <c r="P32" s="164">
        <f>'Own portfolio'!P32+'Managed portfolio'!P32</f>
        <v>4</v>
      </c>
      <c r="Q32" s="164">
        <f>'Own portfolio'!Q32+'Managed portfolio'!Q32</f>
        <v>1</v>
      </c>
      <c r="R32" s="164">
        <f>'Own portfolio'!R32+'Managed portfolio'!R32</f>
        <v>5</v>
      </c>
      <c r="S32" s="164">
        <f>'Own portfolio'!S32+'Managed portfolio'!S32</f>
        <v>0</v>
      </c>
      <c r="T32" s="164">
        <f>'Own portfolio'!T32+'Managed portfolio'!T32</f>
        <v>3</v>
      </c>
      <c r="U32" s="164">
        <f>'Own portfolio'!U32+'Managed portfolio'!U32</f>
        <v>0</v>
      </c>
      <c r="V32" s="164">
        <f>'Own portfolio'!V32+'Managed portfolio'!V32</f>
        <v>0</v>
      </c>
      <c r="W32" s="164">
        <f>'Own portfolio'!W32+'Managed portfolio'!W32</f>
        <v>0</v>
      </c>
      <c r="X32" s="164">
        <f>'Own portfolio'!X32+'Managed portfolio'!X32</f>
        <v>0</v>
      </c>
      <c r="Y32" s="164">
        <f>'Own portfolio'!Y32+'Managed portfolio'!Y32</f>
        <v>0</v>
      </c>
    </row>
    <row r="33" spans="1:25" s="97" customFormat="1" ht="15.75" x14ac:dyDescent="0.25">
      <c r="A33" s="49" t="s">
        <v>51</v>
      </c>
      <c r="B33" s="100" t="s">
        <v>129</v>
      </c>
      <c r="C33" s="76">
        <f>SUM(D33:Y33)</f>
        <v>385</v>
      </c>
      <c r="D33" s="164">
        <f>'Own portfolio'!D33+'Managed portfolio'!D33</f>
        <v>158</v>
      </c>
      <c r="E33" s="164">
        <f>'Own portfolio'!E33+'Managed portfolio'!E33</f>
        <v>0</v>
      </c>
      <c r="F33" s="164">
        <f>'Own portfolio'!F33+'Managed portfolio'!F33</f>
        <v>0</v>
      </c>
      <c r="G33" s="164">
        <f>'Own portfolio'!G33+'Managed portfolio'!G33</f>
        <v>10</v>
      </c>
      <c r="H33" s="164">
        <f>'Own portfolio'!H33+'Managed portfolio'!H33</f>
        <v>0</v>
      </c>
      <c r="I33" s="164">
        <f>'Own portfolio'!I33+'Managed portfolio'!I33</f>
        <v>0</v>
      </c>
      <c r="J33" s="164">
        <f>'Own portfolio'!J33+'Managed portfolio'!J33</f>
        <v>65</v>
      </c>
      <c r="K33" s="164">
        <f>'Own portfolio'!K33+'Managed portfolio'!K33</f>
        <v>28</v>
      </c>
      <c r="L33" s="164">
        <f>'Own portfolio'!L33+'Managed portfolio'!L33</f>
        <v>9</v>
      </c>
      <c r="M33" s="164">
        <f>'Own portfolio'!M33+'Managed portfolio'!M33</f>
        <v>66</v>
      </c>
      <c r="N33" s="164">
        <f>'Own portfolio'!N33+'Managed portfolio'!N33</f>
        <v>5</v>
      </c>
      <c r="O33" s="164">
        <f>'Own portfolio'!O33+'Managed portfolio'!O33</f>
        <v>10</v>
      </c>
      <c r="P33" s="164">
        <f>'Own portfolio'!P33+'Managed portfolio'!P33</f>
        <v>7</v>
      </c>
      <c r="Q33" s="164">
        <f>'Own portfolio'!Q33+'Managed portfolio'!Q33</f>
        <v>7</v>
      </c>
      <c r="R33" s="164">
        <f>'Own portfolio'!R33+'Managed portfolio'!R33</f>
        <v>7</v>
      </c>
      <c r="S33" s="164">
        <f>'Own portfolio'!S33+'Managed portfolio'!S33</f>
        <v>0</v>
      </c>
      <c r="T33" s="164">
        <f>'Own portfolio'!T33+'Managed portfolio'!T33</f>
        <v>13</v>
      </c>
      <c r="U33" s="164">
        <f>'Own portfolio'!U33+'Managed portfolio'!U33</f>
        <v>0</v>
      </c>
      <c r="V33" s="164">
        <f>'Own portfolio'!V33+'Managed portfolio'!V33</f>
        <v>0</v>
      </c>
      <c r="W33" s="164">
        <f>'Own portfolio'!W33+'Managed portfolio'!W33</f>
        <v>0</v>
      </c>
      <c r="X33" s="164">
        <f>'Own portfolio'!X33+'Managed portfolio'!X33</f>
        <v>0</v>
      </c>
      <c r="Y33" s="164">
        <f>'Own portfolio'!Y33+'Managed portfolio'!Y33</f>
        <v>0</v>
      </c>
    </row>
    <row r="34" spans="1:25" s="97" customFormat="1" ht="17.25" thickBot="1" x14ac:dyDescent="0.35">
      <c r="A34" s="49" t="s">
        <v>67</v>
      </c>
      <c r="B34" s="101" t="s">
        <v>3</v>
      </c>
      <c r="C34" s="192">
        <f>SUM(C29:C33)</f>
        <v>548</v>
      </c>
      <c r="D34" s="164">
        <f>'Own portfolio'!D34+'Managed portfolio'!D34</f>
        <v>165</v>
      </c>
      <c r="E34" s="85">
        <f>SUM(E29:E33)</f>
        <v>0</v>
      </c>
      <c r="F34" s="200">
        <f t="shared" ref="F34:W34" si="12">SUM(F29:F33)</f>
        <v>2</v>
      </c>
      <c r="G34" s="200">
        <f t="shared" si="12"/>
        <v>17</v>
      </c>
      <c r="H34" s="85">
        <f t="shared" ref="H34" si="13">SUM(H29:H33)</f>
        <v>0</v>
      </c>
      <c r="I34" s="85">
        <f t="shared" si="12"/>
        <v>9</v>
      </c>
      <c r="J34" s="84">
        <f t="shared" si="12"/>
        <v>73</v>
      </c>
      <c r="K34" s="84">
        <f t="shared" si="12"/>
        <v>30</v>
      </c>
      <c r="L34" s="84">
        <f t="shared" si="12"/>
        <v>10</v>
      </c>
      <c r="M34" s="84">
        <f t="shared" si="12"/>
        <v>99</v>
      </c>
      <c r="N34" s="186">
        <f>SUM(N29:N33)</f>
        <v>14</v>
      </c>
      <c r="O34" s="84">
        <f>SUM(O29:O33)</f>
        <v>11</v>
      </c>
      <c r="P34" s="84">
        <f>SUM(P29:P33)</f>
        <v>60</v>
      </c>
      <c r="Q34" s="84">
        <f>SUM(Q29:Q33)</f>
        <v>11</v>
      </c>
      <c r="R34" s="84">
        <f t="shared" si="12"/>
        <v>20</v>
      </c>
      <c r="S34" s="84">
        <f t="shared" si="12"/>
        <v>0</v>
      </c>
      <c r="T34" s="84">
        <f t="shared" si="12"/>
        <v>20</v>
      </c>
      <c r="U34" s="84">
        <f t="shared" si="12"/>
        <v>1</v>
      </c>
      <c r="V34" s="84">
        <f t="shared" si="12"/>
        <v>0</v>
      </c>
      <c r="W34" s="186">
        <f t="shared" si="12"/>
        <v>6</v>
      </c>
      <c r="X34" s="164">
        <f>'Own portfolio'!X34+'Managed portfolio'!X34</f>
        <v>0</v>
      </c>
      <c r="Y34" s="186">
        <f>SUM(Y29:Y33)</f>
        <v>0</v>
      </c>
    </row>
    <row r="35" spans="1:25" ht="17.25" thickBot="1" x14ac:dyDescent="0.3">
      <c r="A35" s="19" t="s">
        <v>41</v>
      </c>
      <c r="B35" s="35" t="s">
        <v>11</v>
      </c>
      <c r="C35" s="75"/>
      <c r="D35" s="43"/>
      <c r="E35" s="43"/>
      <c r="F35" s="18"/>
      <c r="G35" s="18"/>
      <c r="H35" s="43"/>
      <c r="I35" s="43"/>
      <c r="J35" s="80"/>
      <c r="K35" s="80"/>
      <c r="L35" s="80"/>
      <c r="M35" s="18"/>
      <c r="N35" s="18"/>
      <c r="O35" s="80"/>
      <c r="P35" s="80"/>
      <c r="Q35" s="80"/>
      <c r="R35" s="80"/>
      <c r="S35" s="80"/>
      <c r="T35" s="80"/>
      <c r="U35" s="80"/>
      <c r="V35" s="80"/>
      <c r="W35" s="18"/>
      <c r="X35" s="43"/>
      <c r="Y35" s="18"/>
    </row>
    <row r="36" spans="1:25" s="97" customFormat="1" ht="15.75" x14ac:dyDescent="0.2">
      <c r="A36" s="49" t="s">
        <v>52</v>
      </c>
      <c r="B36" s="50" t="s">
        <v>14</v>
      </c>
      <c r="C36" s="166">
        <f>SUM(D36:Y36)</f>
        <v>116166</v>
      </c>
      <c r="D36" s="166">
        <f>'Own portfolio'!D36+'Managed portfolio'!D36</f>
        <v>6358</v>
      </c>
      <c r="E36" s="166">
        <f>'Own portfolio'!E36+'Managed portfolio'!E36</f>
        <v>0</v>
      </c>
      <c r="F36" s="166">
        <f>'Own portfolio'!F36+'Managed portfolio'!F36</f>
        <v>4491</v>
      </c>
      <c r="G36" s="166">
        <f>'Own portfolio'!G36+'Managed portfolio'!G36</f>
        <v>9524</v>
      </c>
      <c r="H36" s="166">
        <f>'Own portfolio'!H36+'Managed portfolio'!H36</f>
        <v>0</v>
      </c>
      <c r="I36" s="166">
        <f>'Own portfolio'!I36+'Managed portfolio'!I36</f>
        <v>5264</v>
      </c>
      <c r="J36" s="166">
        <f>'Own portfolio'!J36+'Managed portfolio'!J36</f>
        <v>1835</v>
      </c>
      <c r="K36" s="166">
        <f>'Own portfolio'!K36+'Managed portfolio'!K36</f>
        <v>0</v>
      </c>
      <c r="L36" s="166">
        <f>'Own portfolio'!L36+'Managed portfolio'!L36</f>
        <v>974</v>
      </c>
      <c r="M36" s="166">
        <f>'Own portfolio'!M36+'Managed portfolio'!M36</f>
        <v>11505</v>
      </c>
      <c r="N36" s="166">
        <f>'Own portfolio'!N36+'Managed portfolio'!N36</f>
        <v>9008</v>
      </c>
      <c r="O36" s="166">
        <f>'Own portfolio'!O36+'Managed portfolio'!O36</f>
        <v>0</v>
      </c>
      <c r="P36" s="166">
        <f>'Own portfolio'!P36+'Managed portfolio'!P36</f>
        <v>43043</v>
      </c>
      <c r="Q36" s="166">
        <f>'Own portfolio'!Q36+'Managed portfolio'!Q36</f>
        <v>3958</v>
      </c>
      <c r="R36" s="166">
        <f>'Own portfolio'!R36+'Managed portfolio'!R36</f>
        <v>5092</v>
      </c>
      <c r="S36" s="166">
        <f>'Own portfolio'!S36+'Managed portfolio'!S36</f>
        <v>0</v>
      </c>
      <c r="T36" s="166">
        <f>'Own portfolio'!T36+'Managed portfolio'!T36</f>
        <v>4542</v>
      </c>
      <c r="U36" s="166">
        <f>'Own portfolio'!U36+'Managed portfolio'!U36</f>
        <v>0</v>
      </c>
      <c r="V36" s="166">
        <f>'Own portfolio'!V36+'Managed portfolio'!V36</f>
        <v>0</v>
      </c>
      <c r="W36" s="166">
        <f>'Own portfolio'!W36+'Managed portfolio'!W36</f>
        <v>10572</v>
      </c>
      <c r="X36" s="166">
        <f>'Own portfolio'!X36+'Managed portfolio'!X36</f>
        <v>0</v>
      </c>
      <c r="Y36" s="166">
        <f>'Own portfolio'!Y36+'Managed portfolio'!Y36</f>
        <v>0</v>
      </c>
    </row>
    <row r="37" spans="1:25" s="97" customFormat="1" ht="15.75" x14ac:dyDescent="0.2">
      <c r="A37" s="49" t="s">
        <v>53</v>
      </c>
      <c r="B37" s="50" t="s">
        <v>15</v>
      </c>
      <c r="C37" s="166">
        <f>SUM(D37:Y37)</f>
        <v>99927</v>
      </c>
      <c r="D37" s="166">
        <f>'Own portfolio'!D37+'Managed portfolio'!D37</f>
        <v>0</v>
      </c>
      <c r="E37" s="166">
        <f>'Own portfolio'!E37+'Managed portfolio'!E37</f>
        <v>0</v>
      </c>
      <c r="F37" s="166">
        <f>'Own portfolio'!F37+'Managed portfolio'!F37</f>
        <v>0</v>
      </c>
      <c r="G37" s="166">
        <f>'Own portfolio'!G37+'Managed portfolio'!G37</f>
        <v>0</v>
      </c>
      <c r="H37" s="166">
        <f>'Own portfolio'!H37+'Managed portfolio'!H37</f>
        <v>0</v>
      </c>
      <c r="I37" s="166">
        <f>'Own portfolio'!I37+'Managed portfolio'!I37</f>
        <v>10944</v>
      </c>
      <c r="J37" s="166">
        <f>'Own portfolio'!J37+'Managed portfolio'!J37</f>
        <v>3630</v>
      </c>
      <c r="K37" s="166">
        <f>'Own portfolio'!K37+'Managed portfolio'!K37</f>
        <v>0</v>
      </c>
      <c r="L37" s="166">
        <f>'Own portfolio'!L37+'Managed portfolio'!L37</f>
        <v>0</v>
      </c>
      <c r="M37" s="166">
        <f>'Own portfolio'!M37+'Managed portfolio'!M37</f>
        <v>21075</v>
      </c>
      <c r="N37" s="166">
        <f>'Own portfolio'!N37+'Managed portfolio'!N37</f>
        <v>0</v>
      </c>
      <c r="O37" s="166">
        <f>'Own portfolio'!O37+'Managed portfolio'!O37</f>
        <v>0</v>
      </c>
      <c r="P37" s="166">
        <f>'Own portfolio'!P37+'Managed portfolio'!P37</f>
        <v>59017</v>
      </c>
      <c r="Q37" s="166">
        <f>'Own portfolio'!Q37+'Managed portfolio'!Q37</f>
        <v>1920</v>
      </c>
      <c r="R37" s="166">
        <f>'Own portfolio'!R37+'Managed portfolio'!R37</f>
        <v>0</v>
      </c>
      <c r="S37" s="166">
        <f>'Own portfolio'!S37+'Managed portfolio'!S37</f>
        <v>0</v>
      </c>
      <c r="T37" s="166">
        <f>'Own portfolio'!T37+'Managed portfolio'!T37</f>
        <v>0</v>
      </c>
      <c r="U37" s="166">
        <f>'Own portfolio'!U37+'Managed portfolio'!U37</f>
        <v>3341</v>
      </c>
      <c r="V37" s="166">
        <f>'Own portfolio'!V37+'Managed portfolio'!V37</f>
        <v>0</v>
      </c>
      <c r="W37" s="166">
        <f>'Own portfolio'!W37+'Managed portfolio'!W37</f>
        <v>0</v>
      </c>
      <c r="X37" s="166">
        <f>'Own portfolio'!X37+'Managed portfolio'!X37</f>
        <v>0</v>
      </c>
      <c r="Y37" s="166">
        <f>'Own portfolio'!Y37+'Managed portfolio'!Y37</f>
        <v>0</v>
      </c>
    </row>
    <row r="38" spans="1:25" s="97" customFormat="1" ht="15.75" x14ac:dyDescent="0.2">
      <c r="A38" s="49" t="s">
        <v>54</v>
      </c>
      <c r="B38" s="50" t="s">
        <v>16</v>
      </c>
      <c r="C38" s="166">
        <f>SUM(D38:Y38)</f>
        <v>69963</v>
      </c>
      <c r="D38" s="166">
        <f>'Own portfolio'!D38+'Managed portfolio'!D38</f>
        <v>0</v>
      </c>
      <c r="E38" s="166">
        <f>'Own portfolio'!E38+'Managed portfolio'!E38</f>
        <v>0</v>
      </c>
      <c r="F38" s="166">
        <f>'Own portfolio'!F38+'Managed portfolio'!F38</f>
        <v>0</v>
      </c>
      <c r="G38" s="166">
        <f>'Own portfolio'!G38+'Managed portfolio'!G38</f>
        <v>4700</v>
      </c>
      <c r="H38" s="166">
        <f>'Own portfolio'!H38+'Managed portfolio'!H38</f>
        <v>0</v>
      </c>
      <c r="I38" s="166">
        <f>'Own portfolio'!I38+'Managed portfolio'!I38</f>
        <v>20423</v>
      </c>
      <c r="J38" s="166">
        <f>'Own portfolio'!J38+'Managed portfolio'!J38</f>
        <v>5283</v>
      </c>
      <c r="K38" s="166">
        <f>'Own portfolio'!K38+'Managed portfolio'!K38</f>
        <v>0</v>
      </c>
      <c r="L38" s="166">
        <f>'Own portfolio'!L38+'Managed portfolio'!L38</f>
        <v>0</v>
      </c>
      <c r="M38" s="166">
        <f>'Own portfolio'!M38+'Managed portfolio'!M38</f>
        <v>14574</v>
      </c>
      <c r="N38" s="166">
        <f>'Own portfolio'!N38+'Managed portfolio'!N38</f>
        <v>0</v>
      </c>
      <c r="O38" s="166">
        <f>'Own portfolio'!O38+'Managed portfolio'!O38</f>
        <v>0</v>
      </c>
      <c r="P38" s="166">
        <f>'Own portfolio'!P38+'Managed portfolio'!P38</f>
        <v>3498</v>
      </c>
      <c r="Q38" s="166">
        <f>'Own portfolio'!Q38+'Managed portfolio'!Q38</f>
        <v>0</v>
      </c>
      <c r="R38" s="166">
        <f>'Own portfolio'!R38+'Managed portfolio'!R38</f>
        <v>11957</v>
      </c>
      <c r="S38" s="166">
        <f>'Own portfolio'!S38+'Managed portfolio'!S38</f>
        <v>0</v>
      </c>
      <c r="T38" s="166">
        <f>'Own portfolio'!T38+'Managed portfolio'!T38</f>
        <v>9528</v>
      </c>
      <c r="U38" s="166">
        <f>'Own portfolio'!U38+'Managed portfolio'!U38</f>
        <v>0</v>
      </c>
      <c r="V38" s="166">
        <f>'Own portfolio'!V38+'Managed portfolio'!V38</f>
        <v>0</v>
      </c>
      <c r="W38" s="166">
        <f>'Own portfolio'!W38+'Managed portfolio'!W38</f>
        <v>0</v>
      </c>
      <c r="X38" s="166">
        <f>'Own portfolio'!X38+'Managed portfolio'!X38</f>
        <v>0</v>
      </c>
      <c r="Y38" s="166">
        <f>'Own portfolio'!Y38+'Managed portfolio'!Y38</f>
        <v>0</v>
      </c>
    </row>
    <row r="39" spans="1:25" s="97" customFormat="1" ht="15.75" x14ac:dyDescent="0.2">
      <c r="A39" s="49" t="s">
        <v>55</v>
      </c>
      <c r="B39" s="100" t="s">
        <v>128</v>
      </c>
      <c r="C39" s="166">
        <f>SUM(D39:Y39)</f>
        <v>213612</v>
      </c>
      <c r="D39" s="166">
        <f>'Own portfolio'!D39+'Managed portfolio'!D39</f>
        <v>3097</v>
      </c>
      <c r="E39" s="166">
        <f>'Own portfolio'!E39+'Managed portfolio'!E39</f>
        <v>0</v>
      </c>
      <c r="F39" s="166">
        <f>'Own portfolio'!F39+'Managed portfolio'!F39</f>
        <v>0</v>
      </c>
      <c r="G39" s="166">
        <f>'Own portfolio'!G39+'Managed portfolio'!G39</f>
        <v>0</v>
      </c>
      <c r="H39" s="166">
        <f>'Own portfolio'!H39+'Managed portfolio'!H39</f>
        <v>0</v>
      </c>
      <c r="I39" s="166">
        <f>'Own portfolio'!I39+'Managed portfolio'!I39</f>
        <v>5634</v>
      </c>
      <c r="J39" s="166">
        <f>'Own portfolio'!J39+'Managed portfolio'!J39</f>
        <v>44374</v>
      </c>
      <c r="K39" s="166">
        <f>'Own portfolio'!K39+'Managed portfolio'!K39</f>
        <v>12830</v>
      </c>
      <c r="L39" s="166">
        <f>'Own portfolio'!L39+'Managed portfolio'!L39</f>
        <v>0</v>
      </c>
      <c r="M39" s="166">
        <f>'Own portfolio'!M39+'Managed portfolio'!M39</f>
        <v>43091</v>
      </c>
      <c r="N39" s="166">
        <f>'Own portfolio'!N39+'Managed portfolio'!N39</f>
        <v>17290</v>
      </c>
      <c r="O39" s="166">
        <f>'Own portfolio'!O39+'Managed portfolio'!O39</f>
        <v>9340</v>
      </c>
      <c r="P39" s="166">
        <f>'Own portfolio'!P39+'Managed portfolio'!P39</f>
        <v>30450</v>
      </c>
      <c r="Q39" s="166">
        <f>'Own portfolio'!Q39+'Managed portfolio'!Q39</f>
        <v>7836</v>
      </c>
      <c r="R39" s="166">
        <f>'Own portfolio'!R39+'Managed portfolio'!R39</f>
        <v>26195</v>
      </c>
      <c r="S39" s="166">
        <f>'Own portfolio'!S39+'Managed portfolio'!S39</f>
        <v>0</v>
      </c>
      <c r="T39" s="166">
        <f>'Own portfolio'!T39+'Managed portfolio'!T39</f>
        <v>13475</v>
      </c>
      <c r="U39" s="166">
        <f>'Own portfolio'!U39+'Managed portfolio'!U39</f>
        <v>0</v>
      </c>
      <c r="V39" s="166">
        <f>'Own portfolio'!V39+'Managed portfolio'!V39</f>
        <v>0</v>
      </c>
      <c r="W39" s="166">
        <f>'Own portfolio'!W39+'Managed portfolio'!W39</f>
        <v>0</v>
      </c>
      <c r="X39" s="166">
        <f>'Own portfolio'!X39+'Managed portfolio'!X39</f>
        <v>0</v>
      </c>
      <c r="Y39" s="166">
        <f>'Own portfolio'!Y39+'Managed portfolio'!Y39</f>
        <v>0</v>
      </c>
    </row>
    <row r="40" spans="1:25" s="97" customFormat="1" ht="15.75" x14ac:dyDescent="0.2">
      <c r="A40" s="49" t="s">
        <v>56</v>
      </c>
      <c r="B40" s="100" t="s">
        <v>129</v>
      </c>
      <c r="C40" s="166">
        <f>SUM(D40:Y40)</f>
        <v>2211838</v>
      </c>
      <c r="D40" s="166">
        <f>'Own portfolio'!D40+'Managed portfolio'!D40</f>
        <v>746196</v>
      </c>
      <c r="E40" s="166">
        <f>'Own portfolio'!E40+'Managed portfolio'!E40</f>
        <v>0</v>
      </c>
      <c r="F40" s="166">
        <f>'Own portfolio'!F40+'Managed portfolio'!F40</f>
        <v>0</v>
      </c>
      <c r="G40" s="166">
        <f>'Own portfolio'!G40+'Managed portfolio'!G40</f>
        <v>41446</v>
      </c>
      <c r="H40" s="166">
        <f>'Own portfolio'!H40+'Managed portfolio'!H40</f>
        <v>0</v>
      </c>
      <c r="I40" s="166">
        <f>'Own portfolio'!I40+'Managed portfolio'!I40</f>
        <v>0</v>
      </c>
      <c r="J40" s="166">
        <f>'Own portfolio'!J40+'Managed portfolio'!J40</f>
        <v>542625</v>
      </c>
      <c r="K40" s="166">
        <f>'Own portfolio'!K40+'Managed portfolio'!K40</f>
        <v>198450</v>
      </c>
      <c r="L40" s="166">
        <f>'Own portfolio'!L40+'Managed portfolio'!L40</f>
        <v>81896</v>
      </c>
      <c r="M40" s="166">
        <f>'Own portfolio'!M40+'Managed portfolio'!M40</f>
        <v>311534</v>
      </c>
      <c r="N40" s="166">
        <f>'Own portfolio'!N40+'Managed portfolio'!N40</f>
        <v>41438</v>
      </c>
      <c r="O40" s="166">
        <f>'Own portfolio'!O40+'Managed portfolio'!O40</f>
        <v>75624</v>
      </c>
      <c r="P40" s="166">
        <f>'Own portfolio'!P40+'Managed portfolio'!P40</f>
        <v>46501</v>
      </c>
      <c r="Q40" s="166">
        <f>'Own portfolio'!Q40+'Managed portfolio'!Q40</f>
        <v>36996</v>
      </c>
      <c r="R40" s="166">
        <f>'Own portfolio'!R40+'Managed portfolio'!R40</f>
        <v>33453</v>
      </c>
      <c r="S40" s="166">
        <f>'Own portfolio'!S40+'Managed portfolio'!S40</f>
        <v>0</v>
      </c>
      <c r="T40" s="166">
        <f>'Own portfolio'!T40+'Managed portfolio'!T40</f>
        <v>55679</v>
      </c>
      <c r="U40" s="166">
        <f>'Own portfolio'!U40+'Managed portfolio'!U40</f>
        <v>0</v>
      </c>
      <c r="V40" s="166">
        <f>'Own portfolio'!V40+'Managed portfolio'!V40</f>
        <v>0</v>
      </c>
      <c r="W40" s="166">
        <f>'Own portfolio'!W40+'Managed portfolio'!W40</f>
        <v>0</v>
      </c>
      <c r="X40" s="166">
        <f>'Own portfolio'!X40+'Managed portfolio'!X40</f>
        <v>0</v>
      </c>
      <c r="Y40" s="166">
        <f>'Own portfolio'!Y40+'Managed portfolio'!Y40</f>
        <v>0</v>
      </c>
    </row>
    <row r="41" spans="1:25" s="97" customFormat="1" ht="17.25" thickBot="1" x14ac:dyDescent="0.35">
      <c r="A41" s="49" t="s">
        <v>68</v>
      </c>
      <c r="B41" s="101" t="s">
        <v>3</v>
      </c>
      <c r="C41" s="205">
        <f t="shared" ref="C41:W41" si="14">SUM(C36:C40)</f>
        <v>2711506</v>
      </c>
      <c r="D41" s="85">
        <f t="shared" si="14"/>
        <v>755651</v>
      </c>
      <c r="E41" s="85">
        <f>SUM(E36:E40)</f>
        <v>0</v>
      </c>
      <c r="F41" s="200">
        <f t="shared" si="14"/>
        <v>4491</v>
      </c>
      <c r="G41" s="200">
        <f t="shared" si="14"/>
        <v>55670</v>
      </c>
      <c r="H41" s="85">
        <f t="shared" ref="H41" si="15">SUM(H36:H40)</f>
        <v>0</v>
      </c>
      <c r="I41" s="85">
        <f t="shared" si="14"/>
        <v>42265</v>
      </c>
      <c r="J41" s="84">
        <f t="shared" si="14"/>
        <v>597747</v>
      </c>
      <c r="K41" s="84">
        <f t="shared" si="14"/>
        <v>211280</v>
      </c>
      <c r="L41" s="84">
        <f t="shared" si="14"/>
        <v>82870</v>
      </c>
      <c r="M41" s="186">
        <f t="shared" si="14"/>
        <v>401779</v>
      </c>
      <c r="N41" s="194">
        <f>SUM(N36:N40)</f>
        <v>67736</v>
      </c>
      <c r="O41" s="195">
        <f>SUM(O36:O40)</f>
        <v>84964</v>
      </c>
      <c r="P41" s="195">
        <f>SUM(P36:P40)</f>
        <v>182509</v>
      </c>
      <c r="Q41" s="84">
        <f t="shared" si="14"/>
        <v>50710</v>
      </c>
      <c r="R41" s="84">
        <f t="shared" si="14"/>
        <v>76697</v>
      </c>
      <c r="S41" s="84">
        <f t="shared" si="14"/>
        <v>0</v>
      </c>
      <c r="T41" s="84">
        <f t="shared" si="14"/>
        <v>83224</v>
      </c>
      <c r="U41" s="84">
        <f t="shared" si="14"/>
        <v>3341</v>
      </c>
      <c r="V41" s="84">
        <f t="shared" si="14"/>
        <v>0</v>
      </c>
      <c r="W41" s="186">
        <f t="shared" si="14"/>
        <v>10572</v>
      </c>
      <c r="X41" s="85">
        <f>SUM(X36:X40)</f>
        <v>0</v>
      </c>
      <c r="Y41" s="186">
        <f>SUM(Y36:Y40)</f>
        <v>0</v>
      </c>
    </row>
    <row r="42" spans="1:25" ht="17.25" thickBot="1" x14ac:dyDescent="0.3">
      <c r="A42" s="19" t="s">
        <v>42</v>
      </c>
      <c r="B42" s="35" t="s">
        <v>29</v>
      </c>
      <c r="C42" s="75"/>
      <c r="D42" s="43"/>
      <c r="E42" s="43"/>
      <c r="F42" s="18"/>
      <c r="G42" s="18"/>
      <c r="H42" s="43"/>
      <c r="I42" s="43"/>
      <c r="J42" s="80"/>
      <c r="K42" s="80"/>
      <c r="L42" s="80"/>
      <c r="M42" s="18"/>
      <c r="N42" s="18"/>
      <c r="O42" s="80"/>
      <c r="P42" s="80"/>
      <c r="Q42" s="80"/>
      <c r="R42" s="80"/>
      <c r="S42" s="80"/>
      <c r="T42" s="80"/>
      <c r="U42" s="80"/>
      <c r="V42" s="80"/>
      <c r="W42" s="18"/>
      <c r="X42" s="43"/>
      <c r="Y42" s="18"/>
    </row>
    <row r="43" spans="1:25" s="97" customFormat="1" ht="15.75" x14ac:dyDescent="0.25">
      <c r="A43" s="49" t="s">
        <v>57</v>
      </c>
      <c r="B43" s="50" t="s">
        <v>14</v>
      </c>
      <c r="C43" s="166">
        <f>SUM(D43:Y43)</f>
        <v>544989</v>
      </c>
      <c r="D43" s="203">
        <f>'Own portfolio'!D43+'Managed portfolio'!D43</f>
        <v>43784</v>
      </c>
      <c r="E43" s="203">
        <f>'Own portfolio'!E43+'Managed portfolio'!E43</f>
        <v>0</v>
      </c>
      <c r="F43" s="203">
        <f>'Own portfolio'!F43+'Managed portfolio'!F43</f>
        <v>13539</v>
      </c>
      <c r="G43" s="203">
        <f>'Own portfolio'!G43+'Managed portfolio'!G43</f>
        <v>23941</v>
      </c>
      <c r="H43" s="203">
        <f>'Own portfolio'!H43+'Managed portfolio'!H43</f>
        <v>0</v>
      </c>
      <c r="I43" s="203">
        <f>'Own portfolio'!I43+'Managed portfolio'!I43</f>
        <v>22430</v>
      </c>
      <c r="J43" s="203">
        <f>'Own portfolio'!J43+'Managed portfolio'!J43</f>
        <v>3858</v>
      </c>
      <c r="K43" s="203">
        <f>'Own portfolio'!K43+'Managed portfolio'!K43</f>
        <v>0</v>
      </c>
      <c r="L43" s="203">
        <f>'Own portfolio'!L43+'Managed portfolio'!L43</f>
        <v>974</v>
      </c>
      <c r="M43" s="203">
        <f>'Own portfolio'!M43+'Managed portfolio'!M43</f>
        <v>33796</v>
      </c>
      <c r="N43" s="203">
        <f>'Own portfolio'!N43+'Managed portfolio'!N43</f>
        <v>48092</v>
      </c>
      <c r="O43" s="203">
        <f>'Own portfolio'!O43+'Managed portfolio'!O43</f>
        <v>0</v>
      </c>
      <c r="P43" s="203">
        <f>'Own portfolio'!P43+'Managed portfolio'!P43</f>
        <v>262700</v>
      </c>
      <c r="Q43" s="203">
        <f>'Own portfolio'!Q43+'Managed portfolio'!Q43</f>
        <v>16390</v>
      </c>
      <c r="R43" s="203">
        <f>'Own portfolio'!R43+'Managed portfolio'!R43</f>
        <v>21325</v>
      </c>
      <c r="S43" s="203">
        <f>'Own portfolio'!S43+'Managed portfolio'!S43</f>
        <v>0</v>
      </c>
      <c r="T43" s="203">
        <f>'Own portfolio'!T43+'Managed portfolio'!T43</f>
        <v>11203</v>
      </c>
      <c r="U43" s="203">
        <f>'Own portfolio'!U43+'Managed portfolio'!U43</f>
        <v>0</v>
      </c>
      <c r="V43" s="203">
        <f>'Own portfolio'!V43+'Managed portfolio'!V43</f>
        <v>0</v>
      </c>
      <c r="W43" s="203">
        <f>'Own portfolio'!W43+'Managed portfolio'!W43</f>
        <v>42957</v>
      </c>
      <c r="X43" s="203">
        <f>'Own portfolio'!X43+'Managed portfolio'!X43</f>
        <v>0</v>
      </c>
      <c r="Y43" s="203">
        <f>'Own portfolio'!Y43+'Managed portfolio'!Y43</f>
        <v>0</v>
      </c>
    </row>
    <row r="44" spans="1:25" s="97" customFormat="1" ht="15.75" x14ac:dyDescent="0.25">
      <c r="A44" s="49" t="s">
        <v>58</v>
      </c>
      <c r="B44" s="50" t="s">
        <v>15</v>
      </c>
      <c r="C44" s="166">
        <f>SUM(D44:Y44)</f>
        <v>222191</v>
      </c>
      <c r="D44" s="203">
        <f>'Own portfolio'!D44+'Managed portfolio'!D44</f>
        <v>0</v>
      </c>
      <c r="E44" s="203">
        <f>'Own portfolio'!E44+'Managed portfolio'!E44</f>
        <v>0</v>
      </c>
      <c r="F44" s="203">
        <f>'Own portfolio'!F44+'Managed portfolio'!F44</f>
        <v>0</v>
      </c>
      <c r="G44" s="203">
        <f>'Own portfolio'!G44+'Managed portfolio'!G44</f>
        <v>0</v>
      </c>
      <c r="H44" s="203">
        <f>'Own portfolio'!H44+'Managed portfolio'!H44</f>
        <v>0</v>
      </c>
      <c r="I44" s="203">
        <f>'Own portfolio'!I44+'Managed portfolio'!I44</f>
        <v>59005</v>
      </c>
      <c r="J44" s="203">
        <f>'Own portfolio'!J44+'Managed portfolio'!J44</f>
        <v>5653</v>
      </c>
      <c r="K44" s="203">
        <f>'Own portfolio'!K44+'Managed portfolio'!K44</f>
        <v>0</v>
      </c>
      <c r="L44" s="203">
        <f>'Own portfolio'!L44+'Managed portfolio'!L44</f>
        <v>0</v>
      </c>
      <c r="M44" s="203">
        <f>'Own portfolio'!M44+'Managed portfolio'!M44</f>
        <v>21075</v>
      </c>
      <c r="N44" s="203">
        <f>'Own portfolio'!N44+'Managed portfolio'!N44</f>
        <v>0</v>
      </c>
      <c r="O44" s="203">
        <f>'Own portfolio'!O44+'Managed portfolio'!O44</f>
        <v>0</v>
      </c>
      <c r="P44" s="203">
        <f>'Own portfolio'!P44+'Managed portfolio'!P44</f>
        <v>116885</v>
      </c>
      <c r="Q44" s="203">
        <f>'Own portfolio'!Q44+'Managed portfolio'!Q44</f>
        <v>7445</v>
      </c>
      <c r="R44" s="203">
        <f>'Own portfolio'!R44+'Managed portfolio'!R44</f>
        <v>0</v>
      </c>
      <c r="S44" s="203">
        <f>'Own portfolio'!S44+'Managed portfolio'!S44</f>
        <v>0</v>
      </c>
      <c r="T44" s="203">
        <f>'Own portfolio'!T44+'Managed portfolio'!T44</f>
        <v>0</v>
      </c>
      <c r="U44" s="203">
        <f>'Own portfolio'!U44+'Managed portfolio'!U44</f>
        <v>12128</v>
      </c>
      <c r="V44" s="203">
        <f>'Own portfolio'!V44+'Managed portfolio'!V44</f>
        <v>0</v>
      </c>
      <c r="W44" s="203">
        <f>'Own portfolio'!W44+'Managed portfolio'!W44</f>
        <v>0</v>
      </c>
      <c r="X44" s="203">
        <f>'Own portfolio'!X44+'Managed portfolio'!X44</f>
        <v>0</v>
      </c>
      <c r="Y44" s="203">
        <f>'Own portfolio'!Y44+'Managed portfolio'!Y44</f>
        <v>0</v>
      </c>
    </row>
    <row r="45" spans="1:25" s="97" customFormat="1" ht="15.75" x14ac:dyDescent="0.25">
      <c r="A45" s="49" t="s">
        <v>59</v>
      </c>
      <c r="B45" s="50" t="s">
        <v>16</v>
      </c>
      <c r="C45" s="166">
        <f>SUM(D45:Y45)</f>
        <v>140358</v>
      </c>
      <c r="D45" s="203">
        <f>'Own portfolio'!D45+'Managed portfolio'!D45</f>
        <v>0</v>
      </c>
      <c r="E45" s="203">
        <f>'Own portfolio'!E45+'Managed portfolio'!E45</f>
        <v>0</v>
      </c>
      <c r="F45" s="203">
        <f>'Own portfolio'!F45+'Managed portfolio'!F45</f>
        <v>0</v>
      </c>
      <c r="G45" s="203">
        <f>'Own portfolio'!G45+'Managed portfolio'!G45</f>
        <v>6942</v>
      </c>
      <c r="H45" s="203">
        <f>'Own portfolio'!H45+'Managed portfolio'!H45</f>
        <v>0</v>
      </c>
      <c r="I45" s="203">
        <f>'Own portfolio'!I45+'Managed portfolio'!I45</f>
        <v>50146</v>
      </c>
      <c r="J45" s="203">
        <f>'Own portfolio'!J45+'Managed portfolio'!J45</f>
        <v>23564</v>
      </c>
      <c r="K45" s="203">
        <f>'Own portfolio'!K45+'Managed portfolio'!K45</f>
        <v>0</v>
      </c>
      <c r="L45" s="203">
        <f>'Own portfolio'!L45+'Managed portfolio'!L45</f>
        <v>0</v>
      </c>
      <c r="M45" s="203">
        <f>'Own portfolio'!M45+'Managed portfolio'!M45</f>
        <v>14574</v>
      </c>
      <c r="N45" s="203">
        <f>'Own portfolio'!N45+'Managed portfolio'!N45</f>
        <v>0</v>
      </c>
      <c r="O45" s="203">
        <f>'Own portfolio'!O45+'Managed portfolio'!O45</f>
        <v>0</v>
      </c>
      <c r="P45" s="203">
        <f>'Own portfolio'!P45+'Managed portfolio'!P45</f>
        <v>3498</v>
      </c>
      <c r="Q45" s="203">
        <f>'Own portfolio'!Q45+'Managed portfolio'!Q45</f>
        <v>0</v>
      </c>
      <c r="R45" s="203">
        <f>'Own portfolio'!R45+'Managed portfolio'!R45</f>
        <v>23028</v>
      </c>
      <c r="S45" s="203">
        <f>'Own portfolio'!S45+'Managed portfolio'!S45</f>
        <v>0</v>
      </c>
      <c r="T45" s="203">
        <f>'Own portfolio'!T45+'Managed portfolio'!T45</f>
        <v>18606</v>
      </c>
      <c r="U45" s="203">
        <f>'Own portfolio'!U45+'Managed portfolio'!U45</f>
        <v>0</v>
      </c>
      <c r="V45" s="203">
        <f>'Own portfolio'!V45+'Managed portfolio'!V45</f>
        <v>0</v>
      </c>
      <c r="W45" s="203">
        <f>'Own portfolio'!W45+'Managed portfolio'!W45</f>
        <v>0</v>
      </c>
      <c r="X45" s="203">
        <f>'Own portfolio'!X45+'Managed portfolio'!X45</f>
        <v>0</v>
      </c>
      <c r="Y45" s="203">
        <f>'Own portfolio'!Y45+'Managed portfolio'!Y45</f>
        <v>0</v>
      </c>
    </row>
    <row r="46" spans="1:25" s="97" customFormat="1" ht="15.75" x14ac:dyDescent="0.25">
      <c r="A46" s="49" t="s">
        <v>60</v>
      </c>
      <c r="B46" s="100" t="s">
        <v>128</v>
      </c>
      <c r="C46" s="166">
        <f>SUM(D46:Y46)</f>
        <v>289060</v>
      </c>
      <c r="D46" s="203">
        <f>'Own portfolio'!D46+'Managed portfolio'!D46</f>
        <v>3097</v>
      </c>
      <c r="E46" s="203">
        <f>'Own portfolio'!E46+'Managed portfolio'!E46</f>
        <v>0</v>
      </c>
      <c r="F46" s="203">
        <f>'Own portfolio'!F46+'Managed portfolio'!F46</f>
        <v>0</v>
      </c>
      <c r="G46" s="203">
        <f>'Own portfolio'!G46+'Managed portfolio'!G46</f>
        <v>0</v>
      </c>
      <c r="H46" s="203">
        <f>'Own portfolio'!H46+'Managed portfolio'!H46</f>
        <v>0</v>
      </c>
      <c r="I46" s="203">
        <f>'Own portfolio'!I46+'Managed portfolio'!I46</f>
        <v>9555</v>
      </c>
      <c r="J46" s="203">
        <f>'Own portfolio'!J46+'Managed portfolio'!J46</f>
        <v>52466</v>
      </c>
      <c r="K46" s="203">
        <f>'Own portfolio'!K46+'Managed portfolio'!K46</f>
        <v>12830</v>
      </c>
      <c r="L46" s="203">
        <f>'Own portfolio'!L46+'Managed portfolio'!L46</f>
        <v>0</v>
      </c>
      <c r="M46" s="203">
        <f>'Own portfolio'!M46+'Managed portfolio'!M46</f>
        <v>70497</v>
      </c>
      <c r="N46" s="203">
        <f>'Own portfolio'!N46+'Managed portfolio'!N46</f>
        <v>23360</v>
      </c>
      <c r="O46" s="203">
        <f>'Own portfolio'!O46+'Managed portfolio'!O46</f>
        <v>11134</v>
      </c>
      <c r="P46" s="203">
        <f>'Own portfolio'!P46+'Managed portfolio'!P46</f>
        <v>33421</v>
      </c>
      <c r="Q46" s="203">
        <f>'Own portfolio'!Q46+'Managed portfolio'!Q46</f>
        <v>23027</v>
      </c>
      <c r="R46" s="203">
        <f>'Own portfolio'!R46+'Managed portfolio'!R46</f>
        <v>28768</v>
      </c>
      <c r="S46" s="203">
        <f>'Own portfolio'!S46+'Managed portfolio'!S46</f>
        <v>0</v>
      </c>
      <c r="T46" s="203">
        <f>'Own portfolio'!T46+'Managed portfolio'!T46</f>
        <v>20905</v>
      </c>
      <c r="U46" s="203">
        <f>'Own portfolio'!U46+'Managed portfolio'!U46</f>
        <v>0</v>
      </c>
      <c r="V46" s="203">
        <f>'Own portfolio'!V46+'Managed portfolio'!V46</f>
        <v>0</v>
      </c>
      <c r="W46" s="203">
        <f>'Own portfolio'!W46+'Managed portfolio'!W46</f>
        <v>0</v>
      </c>
      <c r="X46" s="203">
        <f>'Own portfolio'!X46+'Managed portfolio'!X46</f>
        <v>0</v>
      </c>
      <c r="Y46" s="203">
        <f>'Own portfolio'!Y46+'Managed portfolio'!Y46</f>
        <v>0</v>
      </c>
    </row>
    <row r="47" spans="1:25" s="97" customFormat="1" ht="15.75" x14ac:dyDescent="0.25">
      <c r="A47" s="49" t="s">
        <v>61</v>
      </c>
      <c r="B47" s="100" t="s">
        <v>129</v>
      </c>
      <c r="C47" s="166">
        <f>SUM(D47:Y47)</f>
        <v>2222023</v>
      </c>
      <c r="D47" s="203">
        <f>'Own portfolio'!D47+'Managed portfolio'!D47</f>
        <v>754358</v>
      </c>
      <c r="E47" s="203">
        <f>'Own portfolio'!E47+'Managed portfolio'!E47</f>
        <v>0</v>
      </c>
      <c r="F47" s="203">
        <f>'Own portfolio'!F47+'Managed portfolio'!F47</f>
        <v>0</v>
      </c>
      <c r="G47" s="203">
        <f>'Own portfolio'!G47+'Managed portfolio'!G47</f>
        <v>41446</v>
      </c>
      <c r="H47" s="203">
        <f>'Own portfolio'!H47+'Managed portfolio'!H47</f>
        <v>0</v>
      </c>
      <c r="I47" s="203">
        <f>'Own portfolio'!I47+'Managed portfolio'!I47</f>
        <v>0</v>
      </c>
      <c r="J47" s="203">
        <f>'Own portfolio'!J47+'Managed portfolio'!J47</f>
        <v>544648</v>
      </c>
      <c r="K47" s="203">
        <f>'Own portfolio'!K47+'Managed portfolio'!K47</f>
        <v>198450</v>
      </c>
      <c r="L47" s="203">
        <f>'Own portfolio'!L47+'Managed portfolio'!L47</f>
        <v>81896</v>
      </c>
      <c r="M47" s="203">
        <f>'Own portfolio'!M47+'Managed portfolio'!M47</f>
        <v>311534</v>
      </c>
      <c r="N47" s="203">
        <f>'Own portfolio'!N47+'Managed portfolio'!N47</f>
        <v>41438</v>
      </c>
      <c r="O47" s="203">
        <f>'Own portfolio'!O47+'Managed portfolio'!O47</f>
        <v>75624</v>
      </c>
      <c r="P47" s="203">
        <f>'Own portfolio'!P47+'Managed portfolio'!P47</f>
        <v>46501</v>
      </c>
      <c r="Q47" s="203">
        <f>'Own portfolio'!Q47+'Managed portfolio'!Q47</f>
        <v>36996</v>
      </c>
      <c r="R47" s="203">
        <f>'Own portfolio'!R47+'Managed portfolio'!R47</f>
        <v>33453</v>
      </c>
      <c r="S47" s="203">
        <f>'Own portfolio'!S47+'Managed portfolio'!S47</f>
        <v>0</v>
      </c>
      <c r="T47" s="203">
        <f>'Own portfolio'!T47+'Managed portfolio'!T47</f>
        <v>55679</v>
      </c>
      <c r="U47" s="203">
        <f>'Own portfolio'!U47+'Managed portfolio'!U47</f>
        <v>0</v>
      </c>
      <c r="V47" s="203">
        <f>'Own portfolio'!V47+'Managed portfolio'!V47</f>
        <v>0</v>
      </c>
      <c r="W47" s="203">
        <f>'Own portfolio'!W47+'Managed portfolio'!W47</f>
        <v>0</v>
      </c>
      <c r="X47" s="203">
        <f>'Own portfolio'!X47+'Managed portfolio'!X47</f>
        <v>0</v>
      </c>
      <c r="Y47" s="203">
        <f>'Own portfolio'!Y47+'Managed portfolio'!Y47</f>
        <v>0</v>
      </c>
    </row>
    <row r="48" spans="1:25" s="97" customFormat="1" ht="17.25" thickBot="1" x14ac:dyDescent="0.35">
      <c r="A48" s="49" t="s">
        <v>69</v>
      </c>
      <c r="B48" s="101" t="s">
        <v>3</v>
      </c>
      <c r="C48" s="192">
        <f>SUM(C43:C47)</f>
        <v>3418621</v>
      </c>
      <c r="D48" s="85">
        <f t="shared" ref="D48:W48" si="16">SUM(D43:D47)</f>
        <v>801239</v>
      </c>
      <c r="E48" s="85">
        <f>SUM(E43:E47)</f>
        <v>0</v>
      </c>
      <c r="F48" s="200">
        <f>SUM(F43:F47)</f>
        <v>13539</v>
      </c>
      <c r="G48" s="200">
        <f>SUM(G43:G47)</f>
        <v>72329</v>
      </c>
      <c r="H48" s="85">
        <f t="shared" ref="H48" si="17">SUM(H43:H47)</f>
        <v>0</v>
      </c>
      <c r="I48" s="85">
        <f t="shared" si="16"/>
        <v>141136</v>
      </c>
      <c r="J48" s="84">
        <f t="shared" si="16"/>
        <v>630189</v>
      </c>
      <c r="K48" s="84">
        <f t="shared" si="16"/>
        <v>211280</v>
      </c>
      <c r="L48" s="84">
        <f t="shared" si="16"/>
        <v>82870</v>
      </c>
      <c r="M48" s="186">
        <f t="shared" si="16"/>
        <v>451476</v>
      </c>
      <c r="N48" s="186">
        <f>SUM(N43:N47)</f>
        <v>112890</v>
      </c>
      <c r="O48" s="84">
        <f t="shared" si="16"/>
        <v>86758</v>
      </c>
      <c r="P48" s="195">
        <f>SUM(P43:P47)</f>
        <v>463005</v>
      </c>
      <c r="Q48" s="84">
        <f t="shared" si="16"/>
        <v>83858</v>
      </c>
      <c r="R48" s="84">
        <f t="shared" si="16"/>
        <v>106574</v>
      </c>
      <c r="S48" s="84">
        <f t="shared" si="16"/>
        <v>0</v>
      </c>
      <c r="T48" s="84">
        <f t="shared" si="16"/>
        <v>106393</v>
      </c>
      <c r="U48" s="84">
        <f t="shared" si="16"/>
        <v>12128</v>
      </c>
      <c r="V48" s="84">
        <f t="shared" si="16"/>
        <v>0</v>
      </c>
      <c r="W48" s="186">
        <f t="shared" si="16"/>
        <v>42957</v>
      </c>
      <c r="X48" s="85">
        <f>SUM(X43:X47)</f>
        <v>0</v>
      </c>
      <c r="Y48" s="186">
        <f>SUM(Y43:Y47)</f>
        <v>0</v>
      </c>
    </row>
    <row r="49" spans="1:25" ht="17.25" thickBot="1" x14ac:dyDescent="0.3">
      <c r="A49" s="19" t="s">
        <v>43</v>
      </c>
      <c r="B49" s="35" t="s">
        <v>30</v>
      </c>
      <c r="C49" s="75"/>
      <c r="D49" s="43"/>
      <c r="E49" s="43"/>
      <c r="F49" s="18"/>
      <c r="G49" s="18"/>
      <c r="H49" s="43"/>
      <c r="I49" s="43"/>
      <c r="J49" s="80"/>
      <c r="K49" s="80"/>
      <c r="L49" s="80"/>
      <c r="M49" s="18"/>
      <c r="N49" s="18"/>
      <c r="O49" s="80"/>
      <c r="P49" s="80"/>
      <c r="Q49" s="80"/>
      <c r="R49" s="80"/>
      <c r="S49" s="80"/>
      <c r="T49" s="80"/>
      <c r="U49" s="80"/>
      <c r="V49" s="80"/>
      <c r="W49" s="18"/>
      <c r="X49" s="43"/>
      <c r="Y49" s="18"/>
    </row>
    <row r="50" spans="1:25" s="204" customFormat="1" ht="15.75" x14ac:dyDescent="0.25">
      <c r="A50" s="28" t="s">
        <v>62</v>
      </c>
      <c r="B50" s="90" t="s">
        <v>14</v>
      </c>
      <c r="C50" s="77">
        <f>C43/C$13%</f>
        <v>0.15063065408063278</v>
      </c>
      <c r="D50" s="77">
        <f>D43/D$13%</f>
        <v>0.53034326838695534</v>
      </c>
      <c r="E50" s="77">
        <f>E43/E$13%</f>
        <v>0</v>
      </c>
      <c r="F50" s="77">
        <f t="shared" ref="F50:W50" si="18">F43/F$13%</f>
        <v>8.5539626852884743E-2</v>
      </c>
      <c r="G50" s="77">
        <f t="shared" si="18"/>
        <v>9.2861754443670202E-2</v>
      </c>
      <c r="H50" s="77">
        <f t="shared" ref="H50" si="19">H43/H$13%</f>
        <v>0</v>
      </c>
      <c r="I50" s="77">
        <f t="shared" si="18"/>
        <v>0.24577869879957431</v>
      </c>
      <c r="J50" s="77">
        <f>J43/J$13%</f>
        <v>2.6300502947694655E-2</v>
      </c>
      <c r="K50" s="77">
        <f t="shared" si="18"/>
        <v>0</v>
      </c>
      <c r="L50" s="77">
        <f t="shared" si="18"/>
        <v>9.7032605445999814E-3</v>
      </c>
      <c r="M50" s="77">
        <f t="shared" si="18"/>
        <v>1.4734567637490223</v>
      </c>
      <c r="N50" s="77">
        <f t="shared" si="18"/>
        <v>0.49031502424251566</v>
      </c>
      <c r="O50" s="77">
        <f t="shared" si="18"/>
        <v>0</v>
      </c>
      <c r="P50" s="77">
        <f t="shared" si="18"/>
        <v>1.5191955006830598</v>
      </c>
      <c r="Q50" s="77">
        <f t="shared" si="18"/>
        <v>5.2777189486178475E-2</v>
      </c>
      <c r="R50" s="77">
        <f t="shared" si="18"/>
        <v>0.1411413780587471</v>
      </c>
      <c r="S50" s="77">
        <f t="shared" si="18"/>
        <v>0</v>
      </c>
      <c r="T50" s="77">
        <f t="shared" si="18"/>
        <v>0.19643809324418132</v>
      </c>
      <c r="U50" s="77">
        <f t="shared" si="18"/>
        <v>0</v>
      </c>
      <c r="V50" s="77">
        <f t="shared" si="18"/>
        <v>0</v>
      </c>
      <c r="W50" s="77">
        <f t="shared" si="18"/>
        <v>0.20186572482398604</v>
      </c>
      <c r="X50" s="77">
        <f t="shared" ref="X50:Y54" si="20">X43/X$13%</f>
        <v>0</v>
      </c>
      <c r="Y50" s="77">
        <f t="shared" si="20"/>
        <v>0</v>
      </c>
    </row>
    <row r="51" spans="1:25" s="204" customFormat="1" ht="15.75" x14ac:dyDescent="0.25">
      <c r="A51" s="28" t="s">
        <v>63</v>
      </c>
      <c r="B51" s="90" t="s">
        <v>15</v>
      </c>
      <c r="C51" s="77">
        <f t="shared" ref="C51:D54" si="21">C44/C$13%</f>
        <v>6.1411837047775059E-2</v>
      </c>
      <c r="D51" s="77">
        <f t="shared" si="21"/>
        <v>0</v>
      </c>
      <c r="E51" s="77">
        <f t="shared" ref="E51:W51" si="22">E44/E$13%</f>
        <v>0</v>
      </c>
      <c r="F51" s="77">
        <f t="shared" si="22"/>
        <v>0</v>
      </c>
      <c r="G51" s="77">
        <f t="shared" si="22"/>
        <v>0</v>
      </c>
      <c r="H51" s="77">
        <f t="shared" ref="H51" si="23">H44/H$13%</f>
        <v>0</v>
      </c>
      <c r="I51" s="77">
        <f t="shared" si="22"/>
        <v>0.64655247983365505</v>
      </c>
      <c r="J51" s="77">
        <f t="shared" si="22"/>
        <v>3.8537258466386178E-2</v>
      </c>
      <c r="K51" s="77">
        <f t="shared" si="22"/>
        <v>0</v>
      </c>
      <c r="L51" s="77">
        <f t="shared" si="22"/>
        <v>0</v>
      </c>
      <c r="M51" s="77">
        <f t="shared" si="22"/>
        <v>0.91883954598208795</v>
      </c>
      <c r="N51" s="77">
        <f t="shared" si="22"/>
        <v>0</v>
      </c>
      <c r="O51" s="77">
        <f t="shared" si="22"/>
        <v>0</v>
      </c>
      <c r="P51" s="77">
        <f t="shared" si="22"/>
        <v>0.67594657821598569</v>
      </c>
      <c r="Q51" s="77">
        <f t="shared" si="22"/>
        <v>2.3973531160744282E-2</v>
      </c>
      <c r="R51" s="77">
        <f t="shared" si="22"/>
        <v>0</v>
      </c>
      <c r="S51" s="77">
        <f t="shared" si="22"/>
        <v>0</v>
      </c>
      <c r="T51" s="77">
        <f t="shared" si="22"/>
        <v>0</v>
      </c>
      <c r="U51" s="77">
        <f t="shared" si="22"/>
        <v>9.3604391935358008E-2</v>
      </c>
      <c r="V51" s="77">
        <f t="shared" si="22"/>
        <v>0</v>
      </c>
      <c r="W51" s="77">
        <f t="shared" si="22"/>
        <v>0</v>
      </c>
      <c r="X51" s="77">
        <f t="shared" si="20"/>
        <v>0</v>
      </c>
      <c r="Y51" s="77">
        <f t="shared" si="20"/>
        <v>0</v>
      </c>
    </row>
    <row r="52" spans="1:25" s="204" customFormat="1" ht="15.75" x14ac:dyDescent="0.25">
      <c r="A52" s="28" t="s">
        <v>64</v>
      </c>
      <c r="B52" s="90" t="s">
        <v>16</v>
      </c>
      <c r="C52" s="77">
        <f t="shared" si="21"/>
        <v>3.8793842344431645E-2</v>
      </c>
      <c r="D52" s="77">
        <f t="shared" si="21"/>
        <v>0</v>
      </c>
      <c r="E52" s="77">
        <f t="shared" ref="E52:W52" si="24">E45/E$13%</f>
        <v>0</v>
      </c>
      <c r="F52" s="77">
        <f t="shared" si="24"/>
        <v>0</v>
      </c>
      <c r="G52" s="77">
        <f t="shared" si="24"/>
        <v>2.6926456678833737E-2</v>
      </c>
      <c r="H52" s="77">
        <f t="shared" ref="H52" si="25">H45/H$13%</f>
        <v>0</v>
      </c>
      <c r="I52" s="77">
        <f t="shared" si="24"/>
        <v>0.5494792077576216</v>
      </c>
      <c r="J52" s="77">
        <f t="shared" si="24"/>
        <v>0.16063894542754714</v>
      </c>
      <c r="K52" s="77">
        <f t="shared" si="24"/>
        <v>0</v>
      </c>
      <c r="L52" s="77">
        <f t="shared" si="24"/>
        <v>0</v>
      </c>
      <c r="M52" s="77">
        <f t="shared" si="24"/>
        <v>0.63540534012540684</v>
      </c>
      <c r="N52" s="77">
        <f t="shared" si="24"/>
        <v>0</v>
      </c>
      <c r="O52" s="77">
        <f t="shared" si="24"/>
        <v>0</v>
      </c>
      <c r="P52" s="77">
        <f t="shared" si="24"/>
        <v>2.0228952650892053E-2</v>
      </c>
      <c r="Q52" s="77">
        <f t="shared" si="24"/>
        <v>0</v>
      </c>
      <c r="R52" s="77">
        <f t="shared" si="24"/>
        <v>0.15241283254100016</v>
      </c>
      <c r="S52" s="77">
        <f t="shared" si="24"/>
        <v>0</v>
      </c>
      <c r="T52" s="77">
        <f t="shared" si="24"/>
        <v>0.32624539524245627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77">
        <f t="shared" si="20"/>
        <v>0</v>
      </c>
      <c r="Y52" s="77">
        <f t="shared" si="20"/>
        <v>0</v>
      </c>
    </row>
    <row r="53" spans="1:25" s="204" customFormat="1" ht="15.75" x14ac:dyDescent="0.25">
      <c r="A53" s="28" t="s">
        <v>65</v>
      </c>
      <c r="B53" s="100" t="s">
        <v>128</v>
      </c>
      <c r="C53" s="77">
        <f t="shared" si="21"/>
        <v>7.9893900369636298E-2</v>
      </c>
      <c r="D53" s="77">
        <f t="shared" si="21"/>
        <v>3.7513089306468128E-2</v>
      </c>
      <c r="E53" s="77">
        <f t="shared" ref="E53:W53" si="26">E46/E$13%</f>
        <v>0</v>
      </c>
      <c r="F53" s="77">
        <f t="shared" si="26"/>
        <v>0</v>
      </c>
      <c r="G53" s="77">
        <f t="shared" si="26"/>
        <v>0</v>
      </c>
      <c r="H53" s="77">
        <f t="shared" ref="H53" si="27">H46/H$13%</f>
        <v>0</v>
      </c>
      <c r="I53" s="77">
        <f t="shared" si="26"/>
        <v>0.10469975332277898</v>
      </c>
      <c r="J53" s="77">
        <f t="shared" si="26"/>
        <v>0.35766775211346497</v>
      </c>
      <c r="K53" s="77">
        <f t="shared" si="26"/>
        <v>7.8615952371600642E-2</v>
      </c>
      <c r="L53" s="77">
        <f t="shared" si="26"/>
        <v>0</v>
      </c>
      <c r="M53" s="77">
        <f t="shared" si="26"/>
        <v>3.0735673296844248</v>
      </c>
      <c r="N53" s="77">
        <f t="shared" si="26"/>
        <v>0.23816349842604104</v>
      </c>
      <c r="O53" s="77">
        <f t="shared" si="26"/>
        <v>4.8053826500653797E-2</v>
      </c>
      <c r="P53" s="77">
        <f t="shared" si="26"/>
        <v>0.19327382119653042</v>
      </c>
      <c r="Q53" s="77">
        <f t="shared" si="26"/>
        <v>7.4148892147543125E-2</v>
      </c>
      <c r="R53" s="77">
        <f t="shared" si="26"/>
        <v>0.19040352468905211</v>
      </c>
      <c r="S53" s="77">
        <f t="shared" si="26"/>
        <v>0</v>
      </c>
      <c r="T53" s="77">
        <f t="shared" si="26"/>
        <v>0.36655702394622963</v>
      </c>
      <c r="U53" s="77">
        <f t="shared" si="26"/>
        <v>0</v>
      </c>
      <c r="V53" s="77">
        <f t="shared" si="26"/>
        <v>0</v>
      </c>
      <c r="W53" s="77">
        <f t="shared" si="26"/>
        <v>0</v>
      </c>
      <c r="X53" s="77">
        <f t="shared" si="20"/>
        <v>0</v>
      </c>
      <c r="Y53" s="77">
        <f t="shared" si="20"/>
        <v>0</v>
      </c>
    </row>
    <row r="54" spans="1:25" s="204" customFormat="1" ht="16.5" thickBot="1" x14ac:dyDescent="0.3">
      <c r="A54" s="28" t="s">
        <v>66</v>
      </c>
      <c r="B54" s="100" t="s">
        <v>129</v>
      </c>
      <c r="C54" s="77">
        <f t="shared" si="21"/>
        <v>0.6141496027850285</v>
      </c>
      <c r="D54" s="77">
        <f t="shared" si="21"/>
        <v>9.1373261294958628</v>
      </c>
      <c r="E54" s="77">
        <f>E47/E$13%</f>
        <v>0</v>
      </c>
      <c r="F54" s="77">
        <f t="shared" ref="F54:W54" si="28">F47/F$13%</f>
        <v>0</v>
      </c>
      <c r="G54" s="77">
        <f>G47/G$13%</f>
        <v>0.16075971240434214</v>
      </c>
      <c r="H54" s="77">
        <f>H47/H$13%</f>
        <v>0</v>
      </c>
      <c r="I54" s="77">
        <f>I47/I$13%</f>
        <v>0</v>
      </c>
      <c r="J54" s="77">
        <f t="shared" si="28"/>
        <v>3.7129383954007253</v>
      </c>
      <c r="K54" s="77">
        <f t="shared" si="28"/>
        <v>1.2160043451398399</v>
      </c>
      <c r="L54" s="77">
        <f t="shared" si="28"/>
        <v>0.81587086813199183</v>
      </c>
      <c r="M54" s="77">
        <f t="shared" si="28"/>
        <v>13.582432223866372</v>
      </c>
      <c r="N54" s="77">
        <f t="shared" si="28"/>
        <v>0.42247513046996099</v>
      </c>
      <c r="O54" s="77">
        <f t="shared" si="28"/>
        <v>0.32638966905743155</v>
      </c>
      <c r="P54" s="77">
        <f t="shared" si="28"/>
        <v>0.26891553093743037</v>
      </c>
      <c r="Q54" s="77">
        <f t="shared" si="28"/>
        <v>0.11913025638991208</v>
      </c>
      <c r="R54" s="77">
        <f t="shared" si="28"/>
        <v>0.22141160704334192</v>
      </c>
      <c r="S54" s="77">
        <f t="shared" si="28"/>
        <v>0</v>
      </c>
      <c r="T54" s="77">
        <f t="shared" si="28"/>
        <v>0.97629890152126864</v>
      </c>
      <c r="U54" s="77">
        <f t="shared" si="28"/>
        <v>0</v>
      </c>
      <c r="V54" s="77">
        <f t="shared" si="28"/>
        <v>0</v>
      </c>
      <c r="W54" s="77">
        <f t="shared" si="28"/>
        <v>0</v>
      </c>
      <c r="X54" s="77">
        <f t="shared" si="20"/>
        <v>0</v>
      </c>
      <c r="Y54" s="77">
        <f t="shared" si="20"/>
        <v>0</v>
      </c>
    </row>
    <row r="55" spans="1:25" ht="17.25" thickBot="1" x14ac:dyDescent="0.3">
      <c r="A55" s="15">
        <v>6</v>
      </c>
      <c r="B55" s="35" t="s">
        <v>39</v>
      </c>
      <c r="C55" s="75"/>
      <c r="D55" s="43"/>
      <c r="E55" s="43"/>
      <c r="F55" s="18"/>
      <c r="G55" s="18"/>
      <c r="H55" s="43"/>
      <c r="I55" s="43"/>
      <c r="J55" s="80"/>
      <c r="K55" s="80"/>
      <c r="L55" s="80"/>
      <c r="M55" s="18"/>
      <c r="N55" s="18"/>
      <c r="O55" s="80"/>
      <c r="P55" s="80"/>
      <c r="Q55" s="80"/>
      <c r="R55" s="80"/>
      <c r="S55" s="80"/>
      <c r="T55" s="80"/>
      <c r="U55" s="80"/>
      <c r="V55" s="80"/>
      <c r="W55" s="18"/>
      <c r="X55" s="43"/>
      <c r="Y55" s="18"/>
    </row>
    <row r="56" spans="1:25" s="97" customFormat="1" ht="15.75" x14ac:dyDescent="0.25">
      <c r="A56" s="206" t="s">
        <v>70</v>
      </c>
      <c r="B56" s="102" t="s">
        <v>31</v>
      </c>
      <c r="C56" s="166">
        <f>SUM(D56:Y56)</f>
        <v>24241</v>
      </c>
      <c r="D56" s="87">
        <f>'Own portfolio'!D56+'Managed portfolio'!D56</f>
        <v>498</v>
      </c>
      <c r="E56" s="87">
        <f>'Own portfolio'!E56+'Managed portfolio'!E56</f>
        <v>2074</v>
      </c>
      <c r="F56" s="87">
        <f>'Own portfolio'!F56+'Managed portfolio'!F56</f>
        <v>980</v>
      </c>
      <c r="G56" s="87">
        <f>'Own portfolio'!G56+'Managed portfolio'!G56</f>
        <v>1762</v>
      </c>
      <c r="H56" s="87">
        <f>'Own portfolio'!H56+'Managed portfolio'!H56</f>
        <v>1310</v>
      </c>
      <c r="I56" s="87">
        <f>'Own portfolio'!I56+'Managed portfolio'!I56</f>
        <v>717</v>
      </c>
      <c r="J56" s="87">
        <f>'Own portfolio'!J56+'Managed portfolio'!J56</f>
        <v>937</v>
      </c>
      <c r="K56" s="87">
        <f>'Own portfolio'!K56+'Managed portfolio'!K56</f>
        <v>1057</v>
      </c>
      <c r="L56" s="87">
        <f>'Own portfolio'!L56+'Managed portfolio'!L56</f>
        <v>754</v>
      </c>
      <c r="M56" s="87">
        <f>'Own portfolio'!M56+'Managed portfolio'!M56</f>
        <v>188</v>
      </c>
      <c r="N56" s="87">
        <f>'Own portfolio'!N56+'Managed portfolio'!N56</f>
        <v>611</v>
      </c>
      <c r="O56" s="87">
        <f>'Own portfolio'!O56+'Managed portfolio'!O56</f>
        <v>1483</v>
      </c>
      <c r="P56" s="87">
        <f>'Own portfolio'!P56+'Managed portfolio'!P56</f>
        <v>1151</v>
      </c>
      <c r="Q56" s="87">
        <f>'Own portfolio'!Q56+'Managed portfolio'!Q56</f>
        <v>1866</v>
      </c>
      <c r="R56" s="87">
        <f>'Own portfolio'!R56+'Managed portfolio'!R56</f>
        <v>1054</v>
      </c>
      <c r="S56" s="87">
        <f>'Own portfolio'!S56+'Managed portfolio'!S56</f>
        <v>895</v>
      </c>
      <c r="T56" s="87">
        <f>'Own portfolio'!T56+'Managed portfolio'!T56</f>
        <v>356</v>
      </c>
      <c r="U56" s="87">
        <f>'Own portfolio'!U56+'Managed portfolio'!U56</f>
        <v>887</v>
      </c>
      <c r="V56" s="87">
        <f>'Own portfolio'!V56+'Managed portfolio'!V56</f>
        <v>1745</v>
      </c>
      <c r="W56" s="87">
        <f>'Own portfolio'!W56+'Managed portfolio'!W56</f>
        <v>1678</v>
      </c>
      <c r="X56" s="87">
        <f>'Own portfolio'!X56+'Managed portfolio'!X56</f>
        <v>1412</v>
      </c>
      <c r="Y56" s="87">
        <f>'Own portfolio'!Y56+'Managed portfolio'!Y56</f>
        <v>826</v>
      </c>
    </row>
    <row r="57" spans="1:25" s="97" customFormat="1" ht="16.5" thickBot="1" x14ac:dyDescent="0.3">
      <c r="A57" s="206" t="s">
        <v>71</v>
      </c>
      <c r="B57" s="103" t="s">
        <v>19</v>
      </c>
      <c r="C57" s="166">
        <f>SUM(D57:Y57)</f>
        <v>530104000</v>
      </c>
      <c r="D57" s="87">
        <f>'Own portfolio'!D57+'Managed portfolio'!D57</f>
        <v>10851000</v>
      </c>
      <c r="E57" s="87">
        <f>'Own portfolio'!E57+'Managed portfolio'!E57</f>
        <v>52125000</v>
      </c>
      <c r="F57" s="87">
        <f>'Own portfolio'!F57+'Managed portfolio'!F57</f>
        <v>22513000</v>
      </c>
      <c r="G57" s="87">
        <f>'Own portfolio'!G57+'Managed portfolio'!G57</f>
        <v>39814000</v>
      </c>
      <c r="H57" s="87">
        <f>'Own portfolio'!H57+'Managed portfolio'!H57</f>
        <v>31624000</v>
      </c>
      <c r="I57" s="87">
        <f>'Own portfolio'!I57+'Managed portfolio'!I57</f>
        <v>14504000</v>
      </c>
      <c r="J57" s="87">
        <f>'Own portfolio'!J57+'Managed portfolio'!J57</f>
        <v>20499000</v>
      </c>
      <c r="K57" s="87">
        <f>'Own portfolio'!K57+'Managed portfolio'!K57</f>
        <v>21129000</v>
      </c>
      <c r="L57" s="87">
        <f>'Own portfolio'!L57+'Managed portfolio'!L57</f>
        <v>17182000</v>
      </c>
      <c r="M57" s="87">
        <f>'Own portfolio'!M57+'Managed portfolio'!M57</f>
        <v>3990000</v>
      </c>
      <c r="N57" s="87">
        <f>'Own portfolio'!N57+'Managed portfolio'!N57</f>
        <v>14308000</v>
      </c>
      <c r="O57" s="87">
        <f>'Own portfolio'!O57+'Managed portfolio'!O57</f>
        <v>34706000</v>
      </c>
      <c r="P57" s="87">
        <f>'Own portfolio'!P57+'Managed portfolio'!P57</f>
        <v>26680000</v>
      </c>
      <c r="Q57" s="87">
        <f>'Own portfolio'!Q57+'Managed portfolio'!Q57</f>
        <v>45683000</v>
      </c>
      <c r="R57" s="87">
        <f>'Own portfolio'!R57+'Managed portfolio'!R57</f>
        <v>21149000</v>
      </c>
      <c r="S57" s="87">
        <f>'Own portfolio'!S57+'Managed portfolio'!S57</f>
        <v>16586000</v>
      </c>
      <c r="T57" s="87">
        <f>'Own portfolio'!T57+'Managed portfolio'!T57</f>
        <v>7945000</v>
      </c>
      <c r="U57" s="87">
        <f>'Own portfolio'!U57+'Managed portfolio'!U57</f>
        <v>20555000</v>
      </c>
      <c r="V57" s="87">
        <f>'Own portfolio'!V57+'Managed portfolio'!V57</f>
        <v>32764000</v>
      </c>
      <c r="W57" s="87">
        <f>'Own portfolio'!W57+'Managed portfolio'!W57</f>
        <v>30745000</v>
      </c>
      <c r="X57" s="87">
        <f>'Own portfolio'!X57+'Managed portfolio'!X57</f>
        <v>28447000</v>
      </c>
      <c r="Y57" s="87">
        <f>'Own portfolio'!Y57+'Managed portfolio'!Y57</f>
        <v>16305000</v>
      </c>
    </row>
    <row r="58" spans="1:25" ht="17.25" thickBot="1" x14ac:dyDescent="0.3">
      <c r="A58" s="15">
        <v>7</v>
      </c>
      <c r="B58" s="12" t="s">
        <v>44</v>
      </c>
      <c r="C58" s="75"/>
      <c r="D58" s="43"/>
      <c r="E58" s="43"/>
      <c r="F58" s="18"/>
      <c r="G58" s="18"/>
      <c r="H58" s="43"/>
      <c r="I58" s="43"/>
      <c r="J58" s="80"/>
      <c r="K58" s="80"/>
      <c r="L58" s="80"/>
      <c r="M58" s="18"/>
      <c r="N58" s="18"/>
      <c r="O58" s="80"/>
      <c r="P58" s="80"/>
      <c r="Q58" s="80"/>
      <c r="R58" s="80"/>
      <c r="S58" s="80"/>
      <c r="T58" s="80"/>
      <c r="U58" s="80"/>
      <c r="V58" s="80"/>
      <c r="W58" s="18"/>
      <c r="X58" s="43"/>
      <c r="Y58" s="18"/>
    </row>
    <row r="59" spans="1:25" s="97" customFormat="1" ht="15.75" x14ac:dyDescent="0.25">
      <c r="A59" s="49">
        <v>7.1</v>
      </c>
      <c r="B59" s="102" t="s">
        <v>45</v>
      </c>
      <c r="C59" s="166">
        <f>SUM(D59:Y59)</f>
        <v>197814729</v>
      </c>
      <c r="D59" s="203">
        <f>'Own portfolio'!D59+'Managed portfolio'!D59</f>
        <v>2635015</v>
      </c>
      <c r="E59" s="203">
        <f>'Own portfolio'!E59+'Managed portfolio'!E59</f>
        <v>34736138</v>
      </c>
      <c r="F59" s="203">
        <f>'Own portfolio'!F59+'Managed portfolio'!F59</f>
        <v>15681386</v>
      </c>
      <c r="G59" s="203">
        <f>'Own portfolio'!G59+'Managed portfolio'!G59</f>
        <v>24996785</v>
      </c>
      <c r="H59" s="203">
        <f>'Own portfolio'!H59+'Managed portfolio'!H59</f>
        <v>1823501</v>
      </c>
      <c r="I59" s="203">
        <f>'Own portfolio'!I59+'Managed portfolio'!I59</f>
        <v>8817783</v>
      </c>
      <c r="J59" s="203">
        <f>'Own portfolio'!J59+'Managed portfolio'!J59</f>
        <v>2153208</v>
      </c>
      <c r="K59" s="203">
        <f>'Own portfolio'!K59+'Managed portfolio'!K59</f>
        <v>7056552</v>
      </c>
      <c r="L59" s="203">
        <f>'Own portfolio'!L59+'Managed portfolio'!L59</f>
        <v>2537997</v>
      </c>
      <c r="M59" s="203">
        <f>'Own portfolio'!M59+'Managed portfolio'!M59</f>
        <v>259771</v>
      </c>
      <c r="N59" s="203">
        <f>'Own portfolio'!N59+'Managed portfolio'!N59</f>
        <v>597140</v>
      </c>
      <c r="O59" s="203">
        <f>'Own portfolio'!O59+'Managed portfolio'!O59</f>
        <v>1332400</v>
      </c>
      <c r="P59" s="203">
        <f>'Own portfolio'!P59+'Managed portfolio'!P59</f>
        <v>1059481</v>
      </c>
      <c r="Q59" s="203">
        <f>'Own portfolio'!Q59+'Managed portfolio'!Q59</f>
        <v>1379257</v>
      </c>
      <c r="R59" s="203">
        <f>'Own portfolio'!R59+'Managed portfolio'!R59</f>
        <v>11214408</v>
      </c>
      <c r="S59" s="203">
        <f>'Own portfolio'!S59+'Managed portfolio'!S59</f>
        <v>4818497</v>
      </c>
      <c r="T59" s="203">
        <f>'Own portfolio'!T59+'Managed portfolio'!T59</f>
        <v>2718083</v>
      </c>
      <c r="U59" s="203">
        <f>'Own portfolio'!U59+'Managed portfolio'!U59</f>
        <v>11272797</v>
      </c>
      <c r="V59" s="203">
        <f>'Own portfolio'!V59+'Managed portfolio'!V59</f>
        <v>15574836</v>
      </c>
      <c r="W59" s="203">
        <f>'Own portfolio'!W59+'Managed portfolio'!W59</f>
        <v>19991730</v>
      </c>
      <c r="X59" s="203">
        <f>'Own portfolio'!X59+'Managed portfolio'!X59</f>
        <v>15196690</v>
      </c>
      <c r="Y59" s="203">
        <f>'Own portfolio'!Y59+'Managed portfolio'!Y59</f>
        <v>11961274</v>
      </c>
    </row>
    <row r="60" spans="1:25" s="97" customFormat="1" ht="15.75" x14ac:dyDescent="0.25">
      <c r="A60" s="49">
        <v>7.2</v>
      </c>
      <c r="B60" s="50" t="s">
        <v>46</v>
      </c>
      <c r="C60" s="166">
        <f>SUM(D60:Y60)</f>
        <v>163990113</v>
      </c>
      <c r="D60" s="203">
        <f>'Own portfolio'!D60+'Managed portfolio'!D60</f>
        <v>5620770</v>
      </c>
      <c r="E60" s="203">
        <f>'Own portfolio'!E60+'Managed portfolio'!E60</f>
        <v>815280</v>
      </c>
      <c r="F60" s="203">
        <f>'Own portfolio'!F60+'Managed portfolio'!F60</f>
        <v>146366</v>
      </c>
      <c r="G60" s="203">
        <f>'Own portfolio'!G60+'Managed portfolio'!G60</f>
        <v>784550</v>
      </c>
      <c r="H60" s="203">
        <f>'Own portfolio'!H60+'Managed portfolio'!H60</f>
        <v>19091598</v>
      </c>
      <c r="I60" s="203">
        <f>'Own portfolio'!I60+'Managed portfolio'!I60</f>
        <v>308313</v>
      </c>
      <c r="J60" s="203">
        <f>'Own portfolio'!J60+'Managed portfolio'!J60</f>
        <v>12515713</v>
      </c>
      <c r="K60" s="203">
        <f>'Own portfolio'!K60+'Managed portfolio'!K60</f>
        <v>9263291</v>
      </c>
      <c r="L60" s="203">
        <f>'Own portfolio'!L60+'Managed portfolio'!L60</f>
        <v>7499866</v>
      </c>
      <c r="M60" s="203">
        <f>'Own portfolio'!M60+'Managed portfolio'!M60</f>
        <v>2033883</v>
      </c>
      <c r="N60" s="203">
        <f>'Own portfolio'!N60+'Managed portfolio'!N60</f>
        <v>9211248</v>
      </c>
      <c r="O60" s="203">
        <f>'Own portfolio'!O60+'Managed portfolio'!O60</f>
        <v>21837451</v>
      </c>
      <c r="P60" s="203">
        <f>'Own portfolio'!P60+'Managed portfolio'!P60</f>
        <v>16232566</v>
      </c>
      <c r="Q60" s="203">
        <f>'Own portfolio'!Q60+'Managed portfolio'!Q60</f>
        <v>29675826</v>
      </c>
      <c r="R60" s="203">
        <f>'Own portfolio'!R60+'Managed portfolio'!R60</f>
        <v>3894556</v>
      </c>
      <c r="S60" s="203">
        <f>'Own portfolio'!S60+'Managed portfolio'!S60</f>
        <v>6795493</v>
      </c>
      <c r="T60" s="203">
        <f>'Own portfolio'!T60+'Managed portfolio'!T60</f>
        <v>2984986</v>
      </c>
      <c r="U60" s="203">
        <f>'Own portfolio'!U60+'Managed portfolio'!U60</f>
        <v>1683860</v>
      </c>
      <c r="V60" s="203">
        <f>'Own portfolio'!V60+'Managed portfolio'!V60</f>
        <v>7787140</v>
      </c>
      <c r="W60" s="203">
        <f>'Own portfolio'!W60+'Managed portfolio'!W60</f>
        <v>1288257</v>
      </c>
      <c r="X60" s="203">
        <f>'Own portfolio'!X60+'Managed portfolio'!X60</f>
        <v>3366705</v>
      </c>
      <c r="Y60" s="203">
        <f>'Own portfolio'!Y60+'Managed portfolio'!Y60</f>
        <v>1152395</v>
      </c>
    </row>
    <row r="61" spans="1:25" s="97" customFormat="1" ht="15.75" x14ac:dyDescent="0.25">
      <c r="A61" s="49">
        <v>7.3</v>
      </c>
      <c r="B61" s="86" t="s">
        <v>175</v>
      </c>
      <c r="C61" s="166">
        <f t="shared" ref="C61:C70" si="29">SUM(D61:Y61)</f>
        <v>16161</v>
      </c>
      <c r="D61" s="203">
        <f>'Own portfolio'!D61+'Managed portfolio'!D61</f>
        <v>273</v>
      </c>
      <c r="E61" s="203">
        <f>'Own portfolio'!E61+'Managed portfolio'!E61</f>
        <v>2342</v>
      </c>
      <c r="F61" s="203">
        <f>'Own portfolio'!F61+'Managed portfolio'!F61</f>
        <v>1152</v>
      </c>
      <c r="G61" s="203">
        <f>'Own portfolio'!G61+'Managed portfolio'!G61</f>
        <v>1926</v>
      </c>
      <c r="H61" s="203">
        <f>'Own portfolio'!H61+'Managed portfolio'!H61</f>
        <v>161</v>
      </c>
      <c r="I61" s="203">
        <f>'Own portfolio'!I61+'Managed portfolio'!I61</f>
        <v>826</v>
      </c>
      <c r="J61" s="203">
        <f>'Own portfolio'!J61+'Managed portfolio'!J61</f>
        <v>179</v>
      </c>
      <c r="K61" s="203">
        <f>'Own portfolio'!K61+'Managed portfolio'!K61</f>
        <v>495</v>
      </c>
      <c r="L61" s="203">
        <f>'Own portfolio'!L61+'Managed portfolio'!L61</f>
        <v>201</v>
      </c>
      <c r="M61" s="203">
        <f>'Own portfolio'!M61+'Managed portfolio'!M61</f>
        <v>52</v>
      </c>
      <c r="N61" s="203">
        <f>'Own portfolio'!N61+'Managed portfolio'!N61</f>
        <v>46</v>
      </c>
      <c r="O61" s="203">
        <f>'Own portfolio'!O61+'Managed portfolio'!O61</f>
        <v>120</v>
      </c>
      <c r="P61" s="203">
        <f>'Own portfolio'!P61+'Managed portfolio'!P61</f>
        <v>132</v>
      </c>
      <c r="Q61" s="203">
        <f>'Own portfolio'!Q61+'Managed portfolio'!Q61</f>
        <v>137</v>
      </c>
      <c r="R61" s="203">
        <f>'Own portfolio'!R61+'Managed portfolio'!R61</f>
        <v>1016</v>
      </c>
      <c r="S61" s="203">
        <f>'Own portfolio'!S61+'Managed portfolio'!S61</f>
        <v>487</v>
      </c>
      <c r="T61" s="203">
        <f>'Own portfolio'!T61+'Managed portfolio'!T61</f>
        <v>235</v>
      </c>
      <c r="U61" s="203">
        <f>'Own portfolio'!U61+'Managed portfolio'!U61</f>
        <v>890</v>
      </c>
      <c r="V61" s="203">
        <f>'Own portfolio'!V61+'Managed portfolio'!V61</f>
        <v>1492</v>
      </c>
      <c r="W61" s="203">
        <f>'Own portfolio'!W61+'Managed portfolio'!W61</f>
        <v>1804</v>
      </c>
      <c r="X61" s="203">
        <f>'Own portfolio'!X61+'Managed portfolio'!X61</f>
        <v>1430</v>
      </c>
      <c r="Y61" s="203">
        <f>'Own portfolio'!Y61+'Managed portfolio'!Y61</f>
        <v>765</v>
      </c>
    </row>
    <row r="62" spans="1:25" s="97" customFormat="1" ht="15.75" x14ac:dyDescent="0.25">
      <c r="A62" s="49">
        <v>7.4</v>
      </c>
      <c r="B62" s="86" t="s">
        <v>176</v>
      </c>
      <c r="C62" s="166">
        <f t="shared" si="29"/>
        <v>12529</v>
      </c>
      <c r="D62" s="203">
        <f>'Own portfolio'!D62+'Managed portfolio'!D62</f>
        <v>442</v>
      </c>
      <c r="E62" s="203">
        <f>'Own portfolio'!E62+'Managed portfolio'!E62</f>
        <v>71</v>
      </c>
      <c r="F62" s="203">
        <f>'Own portfolio'!F62+'Managed portfolio'!F62</f>
        <v>24</v>
      </c>
      <c r="G62" s="203">
        <f>'Own portfolio'!G62+'Managed portfolio'!G62</f>
        <v>111</v>
      </c>
      <c r="H62" s="203">
        <f>'Own portfolio'!H62+'Managed portfolio'!H62</f>
        <v>1364</v>
      </c>
      <c r="I62" s="203">
        <f>'Own portfolio'!I62+'Managed portfolio'!I62</f>
        <v>20</v>
      </c>
      <c r="J62" s="203">
        <f>'Own portfolio'!J62+'Managed portfolio'!J62</f>
        <v>980</v>
      </c>
      <c r="K62" s="203">
        <f>'Own portfolio'!K62+'Managed portfolio'!K62</f>
        <v>720</v>
      </c>
      <c r="L62" s="203">
        <f>'Own portfolio'!L62+'Managed portfolio'!L62</f>
        <v>696</v>
      </c>
      <c r="M62" s="203">
        <f>'Own portfolio'!M62+'Managed portfolio'!M62</f>
        <v>290</v>
      </c>
      <c r="N62" s="203">
        <f>'Own portfolio'!N62+'Managed portfolio'!N62</f>
        <v>669</v>
      </c>
      <c r="O62" s="203">
        <f>'Own portfolio'!O62+'Managed portfolio'!O62</f>
        <v>1608</v>
      </c>
      <c r="P62" s="203">
        <f>'Own portfolio'!P62+'Managed portfolio'!P62</f>
        <v>1216</v>
      </c>
      <c r="Q62" s="203">
        <f>'Own portfolio'!Q62+'Managed portfolio'!Q62</f>
        <v>2105</v>
      </c>
      <c r="R62" s="203">
        <f>'Own portfolio'!R62+'Managed portfolio'!R62</f>
        <v>354</v>
      </c>
      <c r="S62" s="203">
        <f>'Own portfolio'!S62+'Managed portfolio'!S62</f>
        <v>540</v>
      </c>
      <c r="T62" s="203">
        <f>'Own portfolio'!T62+'Managed portfolio'!T62</f>
        <v>188</v>
      </c>
      <c r="U62" s="203">
        <f>'Own portfolio'!U62+'Managed portfolio'!U62</f>
        <v>127</v>
      </c>
      <c r="V62" s="203">
        <f>'Own portfolio'!V62+'Managed portfolio'!V62</f>
        <v>535</v>
      </c>
      <c r="W62" s="203">
        <f>'Own portfolio'!W62+'Managed portfolio'!W62</f>
        <v>145</v>
      </c>
      <c r="X62" s="203">
        <f>'Own portfolio'!X62+'Managed portfolio'!X62</f>
        <v>263</v>
      </c>
      <c r="Y62" s="203">
        <f>'Own portfolio'!Y62+'Managed portfolio'!Y62</f>
        <v>61</v>
      </c>
    </row>
    <row r="63" spans="1:25" s="97" customFormat="1" ht="15.75" x14ac:dyDescent="0.25">
      <c r="A63" s="49">
        <v>7.5</v>
      </c>
      <c r="B63" s="86" t="s">
        <v>177</v>
      </c>
      <c r="C63" s="166">
        <f t="shared" si="29"/>
        <v>26250</v>
      </c>
      <c r="D63" s="203">
        <f>'Own portfolio'!D63+'Managed portfolio'!D63</f>
        <v>604</v>
      </c>
      <c r="E63" s="203">
        <f>'Own portfolio'!E63+'Managed portfolio'!E63</f>
        <v>2179</v>
      </c>
      <c r="F63" s="203">
        <f>'Own portfolio'!F63+'Managed portfolio'!F63</f>
        <v>1172</v>
      </c>
      <c r="G63" s="203">
        <f>'Own portfolio'!G63+'Managed portfolio'!G63</f>
        <v>2024</v>
      </c>
      <c r="H63" s="203">
        <f>'Own portfolio'!H63+'Managed portfolio'!H63</f>
        <v>1360</v>
      </c>
      <c r="I63" s="203">
        <f>'Own portfolio'!I63+'Managed portfolio'!I63</f>
        <v>846</v>
      </c>
      <c r="J63" s="203">
        <f>'Own portfolio'!J63+'Managed portfolio'!J63</f>
        <v>929</v>
      </c>
      <c r="K63" s="203">
        <f>'Own portfolio'!K63+'Managed portfolio'!K63</f>
        <v>1074</v>
      </c>
      <c r="L63" s="203">
        <f>'Own portfolio'!L63+'Managed portfolio'!L63</f>
        <v>766</v>
      </c>
      <c r="M63" s="203">
        <f>'Own portfolio'!M63+'Managed portfolio'!M63</f>
        <v>289</v>
      </c>
      <c r="N63" s="203">
        <f>'Own portfolio'!N63+'Managed portfolio'!N63</f>
        <v>621</v>
      </c>
      <c r="O63" s="203">
        <f>'Own portfolio'!O63+'Managed portfolio'!O63</f>
        <v>1337</v>
      </c>
      <c r="P63" s="203">
        <f>'Own portfolio'!P63+'Managed portfolio'!P63</f>
        <v>1053</v>
      </c>
      <c r="Q63" s="203">
        <f>'Own portfolio'!Q63+'Managed portfolio'!Q63</f>
        <v>1715</v>
      </c>
      <c r="R63" s="203">
        <f>'Own portfolio'!R63+'Managed portfolio'!R63</f>
        <v>1370</v>
      </c>
      <c r="S63" s="203">
        <f>'Own portfolio'!S63+'Managed portfolio'!S63</f>
        <v>1027</v>
      </c>
      <c r="T63" s="203">
        <f>'Own portfolio'!T63+'Managed portfolio'!T63</f>
        <v>423</v>
      </c>
      <c r="U63" s="203">
        <f>'Own portfolio'!U63+'Managed portfolio'!U63</f>
        <v>1017</v>
      </c>
      <c r="V63" s="203">
        <f>'Own portfolio'!V63+'Managed portfolio'!V63</f>
        <v>1976</v>
      </c>
      <c r="W63" s="203">
        <f>'Own portfolio'!W63+'Managed portfolio'!W63</f>
        <v>1949</v>
      </c>
      <c r="X63" s="203">
        <f>'Own portfolio'!X63+'Managed portfolio'!X63</f>
        <v>1693</v>
      </c>
      <c r="Y63" s="203">
        <f>'Own portfolio'!Y63+'Managed portfolio'!Y63</f>
        <v>826</v>
      </c>
    </row>
    <row r="64" spans="1:25" s="97" customFormat="1" ht="15.75" x14ac:dyDescent="0.25">
      <c r="A64" s="49">
        <v>7.7</v>
      </c>
      <c r="B64" s="86" t="s">
        <v>178</v>
      </c>
      <c r="C64" s="166">
        <f t="shared" si="29"/>
        <v>2428</v>
      </c>
      <c r="D64" s="203">
        <f>'Own portfolio'!D64+'Managed portfolio'!D64</f>
        <v>111</v>
      </c>
      <c r="E64" s="203">
        <f>'Own portfolio'!E64+'Managed portfolio'!E64</f>
        <v>234</v>
      </c>
      <c r="F64" s="203">
        <f>'Own portfolio'!F64+'Managed portfolio'!F64</f>
        <v>4</v>
      </c>
      <c r="G64" s="203">
        <f>'Own portfolio'!G64+'Managed portfolio'!G64</f>
        <v>13</v>
      </c>
      <c r="H64" s="203">
        <f>'Own portfolio'!H64+'Managed portfolio'!H64</f>
        <v>165</v>
      </c>
      <c r="I64" s="203">
        <f>'Own portfolio'!I64+'Managed portfolio'!I64</f>
        <v>0</v>
      </c>
      <c r="J64" s="203">
        <f>'Own portfolio'!J64+'Managed portfolio'!J64</f>
        <v>230</v>
      </c>
      <c r="K64" s="203">
        <f>'Own portfolio'!K64+'Managed portfolio'!K64</f>
        <v>140</v>
      </c>
      <c r="L64" s="203">
        <f>'Own portfolio'!L64+'Managed portfolio'!L64</f>
        <v>130</v>
      </c>
      <c r="M64" s="203">
        <f>'Own portfolio'!M64+'Managed portfolio'!M64</f>
        <v>53</v>
      </c>
      <c r="N64" s="203">
        <f>'Own portfolio'!N64+'Managed portfolio'!N64</f>
        <v>94</v>
      </c>
      <c r="O64" s="203">
        <f>'Own portfolio'!O64+'Managed portfolio'!O64</f>
        <v>388</v>
      </c>
      <c r="P64" s="203">
        <f>'Own portfolio'!P64+'Managed portfolio'!P64</f>
        <v>291</v>
      </c>
      <c r="Q64" s="203">
        <f>'Own portfolio'!Q64+'Managed portfolio'!Q64</f>
        <v>524</v>
      </c>
      <c r="R64" s="203">
        <f>'Own portfolio'!R64+'Managed portfolio'!R64</f>
        <v>0</v>
      </c>
      <c r="S64" s="203">
        <f>'Own portfolio'!S64+'Managed portfolio'!S64</f>
        <v>0</v>
      </c>
      <c r="T64" s="203">
        <f>'Own portfolio'!T64+'Managed portfolio'!T64</f>
        <v>0</v>
      </c>
      <c r="U64" s="203">
        <f>'Own portfolio'!U64+'Managed portfolio'!U64</f>
        <v>0</v>
      </c>
      <c r="V64" s="203">
        <f>'Own portfolio'!V64+'Managed portfolio'!V64</f>
        <v>51</v>
      </c>
      <c r="W64" s="203">
        <f>'Own portfolio'!W64+'Managed portfolio'!W64</f>
        <v>0</v>
      </c>
      <c r="X64" s="203">
        <f>'Own portfolio'!X64+'Managed portfolio'!X64</f>
        <v>0</v>
      </c>
      <c r="Y64" s="203">
        <f>'Own portfolio'!Y64+'Managed portfolio'!Y64</f>
        <v>0</v>
      </c>
    </row>
    <row r="65" spans="1:25" s="97" customFormat="1" ht="15.75" x14ac:dyDescent="0.25">
      <c r="A65" s="49">
        <v>7.8</v>
      </c>
      <c r="B65" s="86" t="s">
        <v>179</v>
      </c>
      <c r="C65" s="166">
        <f t="shared" si="29"/>
        <v>2</v>
      </c>
      <c r="D65" s="203">
        <f>'Own portfolio'!D65+'Managed portfolio'!D65</f>
        <v>0</v>
      </c>
      <c r="E65" s="203">
        <f>'Own portfolio'!E65+'Managed portfolio'!E65</f>
        <v>0</v>
      </c>
      <c r="F65" s="203">
        <f>'Own portfolio'!F65+'Managed portfolio'!F65</f>
        <v>0</v>
      </c>
      <c r="G65" s="203">
        <f>'Own portfolio'!G65+'Managed portfolio'!G65</f>
        <v>0</v>
      </c>
      <c r="H65" s="203">
        <f>'Own portfolio'!H65+'Managed portfolio'!H65</f>
        <v>0</v>
      </c>
      <c r="I65" s="203">
        <f>'Own portfolio'!I65+'Managed portfolio'!I65</f>
        <v>0</v>
      </c>
      <c r="J65" s="203">
        <f>'Own portfolio'!J65+'Managed portfolio'!J65</f>
        <v>1</v>
      </c>
      <c r="K65" s="203">
        <f>'Own portfolio'!K65+'Managed portfolio'!K65</f>
        <v>1</v>
      </c>
      <c r="L65" s="203">
        <f>'Own portfolio'!L65+'Managed portfolio'!L65</f>
        <v>0</v>
      </c>
      <c r="M65" s="203">
        <f>'Own portfolio'!M65+'Managed portfolio'!M65</f>
        <v>0</v>
      </c>
      <c r="N65" s="203">
        <f>'Own portfolio'!N65+'Managed portfolio'!N65</f>
        <v>0</v>
      </c>
      <c r="O65" s="203">
        <f>'Own portfolio'!O65+'Managed portfolio'!O65</f>
        <v>0</v>
      </c>
      <c r="P65" s="203">
        <f>'Own portfolio'!P65+'Managed portfolio'!P65</f>
        <v>0</v>
      </c>
      <c r="Q65" s="203">
        <f>'Own portfolio'!Q65+'Managed portfolio'!Q65</f>
        <v>0</v>
      </c>
      <c r="R65" s="203">
        <f>'Own portfolio'!R65+'Managed portfolio'!R65</f>
        <v>0</v>
      </c>
      <c r="S65" s="203">
        <f>'Own portfolio'!S65+'Managed portfolio'!S65</f>
        <v>0</v>
      </c>
      <c r="T65" s="203">
        <f>'Own portfolio'!T65+'Managed portfolio'!T65</f>
        <v>0</v>
      </c>
      <c r="U65" s="203">
        <f>'Own portfolio'!U65+'Managed portfolio'!U65</f>
        <v>0</v>
      </c>
      <c r="V65" s="203">
        <f>'Own portfolio'!V65+'Managed portfolio'!V65</f>
        <v>0</v>
      </c>
      <c r="W65" s="203">
        <f>'Own portfolio'!W65+'Managed portfolio'!W65</f>
        <v>0</v>
      </c>
      <c r="X65" s="203">
        <f>'Own portfolio'!X65+'Managed portfolio'!X65</f>
        <v>0</v>
      </c>
      <c r="Y65" s="203">
        <f>'Own portfolio'!Y65+'Managed portfolio'!Y65</f>
        <v>0</v>
      </c>
    </row>
    <row r="66" spans="1:25" s="202" customFormat="1" ht="15.75" x14ac:dyDescent="0.25">
      <c r="A66" s="181">
        <v>7.9</v>
      </c>
      <c r="B66" s="275" t="s">
        <v>180</v>
      </c>
      <c r="C66" s="166">
        <f t="shared" si="29"/>
        <v>10</v>
      </c>
      <c r="D66" s="203">
        <f>'Own portfolio'!D66+'Managed portfolio'!D66</f>
        <v>0</v>
      </c>
      <c r="E66" s="203">
        <f>'Own portfolio'!E66+'Managed portfolio'!E66</f>
        <v>0</v>
      </c>
      <c r="F66" s="203">
        <f>'Own portfolio'!F66+'Managed portfolio'!F66</f>
        <v>0</v>
      </c>
      <c r="G66" s="203">
        <f>'Own portfolio'!G66+'Managed portfolio'!G66</f>
        <v>0</v>
      </c>
      <c r="H66" s="203">
        <f>'Own portfolio'!H66+'Managed portfolio'!H66</f>
        <v>0</v>
      </c>
      <c r="I66" s="203">
        <f>'Own portfolio'!I66+'Managed portfolio'!I66</f>
        <v>0</v>
      </c>
      <c r="J66" s="203">
        <f>'Own portfolio'!J66+'Managed portfolio'!J66</f>
        <v>0</v>
      </c>
      <c r="K66" s="203">
        <f>'Own portfolio'!K66+'Managed portfolio'!K66</f>
        <v>0</v>
      </c>
      <c r="L66" s="203">
        <f>'Own portfolio'!L66+'Managed portfolio'!L66</f>
        <v>0</v>
      </c>
      <c r="M66" s="203">
        <f>'Own portfolio'!M66+'Managed portfolio'!M66</f>
        <v>0</v>
      </c>
      <c r="N66" s="203">
        <f>'Own portfolio'!N66+'Managed portfolio'!N66</f>
        <v>0</v>
      </c>
      <c r="O66" s="203">
        <f>'Own portfolio'!O66+'Managed portfolio'!O66</f>
        <v>3</v>
      </c>
      <c r="P66" s="203">
        <f>'Own portfolio'!P66+'Managed portfolio'!P66</f>
        <v>4</v>
      </c>
      <c r="Q66" s="203">
        <f>'Own portfolio'!Q66+'Managed portfolio'!Q66</f>
        <v>3</v>
      </c>
      <c r="R66" s="203">
        <f>'Own portfolio'!R66+'Managed portfolio'!R66</f>
        <v>0</v>
      </c>
      <c r="S66" s="203">
        <f>'Own portfolio'!S66+'Managed portfolio'!S66</f>
        <v>0</v>
      </c>
      <c r="T66" s="203">
        <f>'Own portfolio'!T66+'Managed portfolio'!T66</f>
        <v>0</v>
      </c>
      <c r="U66" s="203">
        <f>'Own portfolio'!U66+'Managed portfolio'!U66</f>
        <v>0</v>
      </c>
      <c r="V66" s="203">
        <f>'Own portfolio'!V66+'Managed portfolio'!V66</f>
        <v>0</v>
      </c>
      <c r="W66" s="203">
        <f>'Own portfolio'!W66+'Managed portfolio'!W66</f>
        <v>0</v>
      </c>
      <c r="X66" s="203">
        <f>'Own portfolio'!X66+'Managed portfolio'!X66</f>
        <v>0</v>
      </c>
      <c r="Y66" s="203">
        <f>'Own portfolio'!Y66+'Managed portfolio'!Y66</f>
        <v>0</v>
      </c>
    </row>
    <row r="67" spans="1:25" s="97" customFormat="1" ht="15.75" x14ac:dyDescent="0.25">
      <c r="A67" s="49">
        <v>7.9</v>
      </c>
      <c r="B67" s="86" t="s">
        <v>117</v>
      </c>
      <c r="C67" s="166">
        <f t="shared" si="29"/>
        <v>338332865</v>
      </c>
      <c r="D67" s="203">
        <f>'Own portfolio'!D67+'Managed portfolio'!D67</f>
        <v>7338937</v>
      </c>
      <c r="E67" s="203">
        <f>'Own portfolio'!E67+'Managed portfolio'!E67</f>
        <v>33230137</v>
      </c>
      <c r="F67" s="203">
        <f>'Own portfolio'!F67+'Managed portfolio'!F67</f>
        <v>15816082</v>
      </c>
      <c r="G67" s="203">
        <f>'Own portfolio'!G67+'Managed portfolio'!G67</f>
        <v>25685727</v>
      </c>
      <c r="H67" s="203">
        <f>'Own portfolio'!H67+'Managed portfolio'!H67</f>
        <v>19469307</v>
      </c>
      <c r="I67" s="203">
        <f>'Own portfolio'!I67+'Managed portfolio'!I67</f>
        <v>9126096</v>
      </c>
      <c r="J67" s="203">
        <f>'Own portfolio'!J67+'Managed portfolio'!J67</f>
        <v>12841528</v>
      </c>
      <c r="K67" s="203">
        <f>'Own portfolio'!K67+'Managed portfolio'!K67</f>
        <v>14589949</v>
      </c>
      <c r="L67" s="203">
        <f>'Own portfolio'!L67+'Managed portfolio'!L67</f>
        <v>9177574</v>
      </c>
      <c r="M67" s="203">
        <f>'Own portfolio'!M67+'Managed portfolio'!M67</f>
        <v>2026123</v>
      </c>
      <c r="N67" s="203">
        <f>'Own portfolio'!N67+'Managed portfolio'!N67</f>
        <v>8875224</v>
      </c>
      <c r="O67" s="203">
        <f>'Own portfolio'!O67+'Managed portfolio'!O67</f>
        <v>19367293</v>
      </c>
      <c r="P67" s="203">
        <f>'Own portfolio'!P67+'Managed portfolio'!P67</f>
        <v>13990029</v>
      </c>
      <c r="Q67" s="203">
        <f>'Own portfolio'!Q67+'Managed portfolio'!Q67</f>
        <v>25468349</v>
      </c>
      <c r="R67" s="203">
        <f>'Own portfolio'!R67+'Managed portfolio'!R67</f>
        <v>15108964</v>
      </c>
      <c r="S67" s="203">
        <f>'Own portfolio'!S67+'Managed portfolio'!S67</f>
        <v>11613990</v>
      </c>
      <c r="T67" s="203">
        <f>'Own portfolio'!T67+'Managed portfolio'!T67</f>
        <v>5703069</v>
      </c>
      <c r="U67" s="203">
        <f>'Own portfolio'!U67+'Managed portfolio'!U67</f>
        <v>12956657</v>
      </c>
      <c r="V67" s="203">
        <f>'Own portfolio'!V67+'Managed portfolio'!V67</f>
        <v>22990779</v>
      </c>
      <c r="W67" s="203">
        <f>'Own portfolio'!W67+'Managed portfolio'!W67</f>
        <v>21279987</v>
      </c>
      <c r="X67" s="203">
        <f>'Own portfolio'!X67+'Managed portfolio'!X67</f>
        <v>18563395</v>
      </c>
      <c r="Y67" s="203">
        <f>'Own portfolio'!Y67+'Managed portfolio'!Y67</f>
        <v>13113669</v>
      </c>
    </row>
    <row r="68" spans="1:25" s="97" customFormat="1" ht="15.75" x14ac:dyDescent="0.25">
      <c r="A68" s="49">
        <v>7.11</v>
      </c>
      <c r="B68" s="86" t="s">
        <v>118</v>
      </c>
      <c r="C68" s="166">
        <f t="shared" si="29"/>
        <v>23257206</v>
      </c>
      <c r="D68" s="203">
        <f>'Own portfolio'!D68+'Managed portfolio'!D68</f>
        <v>916848</v>
      </c>
      <c r="E68" s="203">
        <f>'Own portfolio'!E68+'Managed portfolio'!E68</f>
        <v>2321281</v>
      </c>
      <c r="F68" s="203">
        <f>'Own portfolio'!F68+'Managed portfolio'!F68</f>
        <v>11670</v>
      </c>
      <c r="G68" s="203">
        <f>'Own portfolio'!G68+'Managed portfolio'!G68</f>
        <v>95608</v>
      </c>
      <c r="H68" s="203">
        <f>'Own portfolio'!H68+'Managed portfolio'!H68</f>
        <v>1445792</v>
      </c>
      <c r="I68" s="203">
        <f>'Own portfolio'!I68+'Managed portfolio'!I68</f>
        <v>0</v>
      </c>
      <c r="J68" s="203">
        <f>'Own portfolio'!J68+'Managed portfolio'!J68</f>
        <v>1827393</v>
      </c>
      <c r="K68" s="203">
        <f>'Own portfolio'!K68+'Managed portfolio'!K68</f>
        <v>1727621</v>
      </c>
      <c r="L68" s="203">
        <f>'Own portfolio'!L68+'Managed portfolio'!L68</f>
        <v>857514</v>
      </c>
      <c r="M68" s="203">
        <f>'Own portfolio'!M68+'Managed portfolio'!M68</f>
        <v>267531</v>
      </c>
      <c r="N68" s="203">
        <f>'Own portfolio'!N68+'Managed portfolio'!N68</f>
        <v>933164</v>
      </c>
      <c r="O68" s="203">
        <f>'Own portfolio'!O68+'Managed portfolio'!O68</f>
        <v>3735831</v>
      </c>
      <c r="P68" s="203">
        <f>'Own portfolio'!P68+'Managed portfolio'!P68</f>
        <v>3221674</v>
      </c>
      <c r="Q68" s="203">
        <f>'Own portfolio'!Q68+'Managed portfolio'!Q68</f>
        <v>5524082</v>
      </c>
      <c r="R68" s="203">
        <f>'Own portfolio'!R68+'Managed portfolio'!R68</f>
        <v>0</v>
      </c>
      <c r="S68" s="203">
        <f>'Own portfolio'!S68+'Managed portfolio'!S68</f>
        <v>0</v>
      </c>
      <c r="T68" s="203">
        <f>'Own portfolio'!T68+'Managed portfolio'!T68</f>
        <v>0</v>
      </c>
      <c r="U68" s="203">
        <f>'Own portfolio'!U68+'Managed portfolio'!U68</f>
        <v>0</v>
      </c>
      <c r="V68" s="203">
        <f>'Own portfolio'!V68+'Managed portfolio'!V68</f>
        <v>371197</v>
      </c>
      <c r="W68" s="203">
        <f>'Own portfolio'!W68+'Managed portfolio'!W68</f>
        <v>0</v>
      </c>
      <c r="X68" s="203">
        <f>'Own portfolio'!X68+'Managed portfolio'!X68</f>
        <v>0</v>
      </c>
      <c r="Y68" s="203">
        <f>'Own portfolio'!Y68+'Managed portfolio'!Y68</f>
        <v>0</v>
      </c>
    </row>
    <row r="69" spans="1:25" s="97" customFormat="1" ht="15.75" x14ac:dyDescent="0.25">
      <c r="A69" s="49">
        <v>7.12</v>
      </c>
      <c r="B69" s="86" t="s">
        <v>119</v>
      </c>
      <c r="C69" s="166">
        <f t="shared" si="29"/>
        <v>5048</v>
      </c>
      <c r="D69" s="203">
        <f>'Own portfolio'!D69+'Managed portfolio'!D69</f>
        <v>0</v>
      </c>
      <c r="E69" s="203">
        <f>'Own portfolio'!E69+'Managed portfolio'!E69</f>
        <v>0</v>
      </c>
      <c r="F69" s="203">
        <f>'Own portfolio'!F69+'Managed portfolio'!F69</f>
        <v>0</v>
      </c>
      <c r="G69" s="203">
        <f>'Own portfolio'!G69+'Managed portfolio'!G69</f>
        <v>0</v>
      </c>
      <c r="H69" s="203">
        <f>'Own portfolio'!H69+'Managed portfolio'!H69</f>
        <v>0</v>
      </c>
      <c r="I69" s="203">
        <f>'Own portfolio'!I69+'Managed portfolio'!I69</f>
        <v>0</v>
      </c>
      <c r="J69" s="203">
        <f>'Own portfolio'!J69+'Managed portfolio'!J69</f>
        <v>0</v>
      </c>
      <c r="K69" s="203">
        <f>'Own portfolio'!K69+'Managed portfolio'!K69</f>
        <v>2273</v>
      </c>
      <c r="L69" s="203">
        <f>'Own portfolio'!L69+'Managed portfolio'!L69</f>
        <v>2775</v>
      </c>
      <c r="M69" s="203">
        <f>'Own portfolio'!M69+'Managed portfolio'!M69</f>
        <v>0</v>
      </c>
      <c r="N69" s="203">
        <f>'Own portfolio'!N69+'Managed portfolio'!N69</f>
        <v>0</v>
      </c>
      <c r="O69" s="203">
        <f>'Own portfolio'!O69+'Managed portfolio'!O69</f>
        <v>0</v>
      </c>
      <c r="P69" s="203">
        <f>'Own portfolio'!P69+'Managed portfolio'!P69</f>
        <v>0</v>
      </c>
      <c r="Q69" s="203">
        <f>'Own portfolio'!Q69+'Managed portfolio'!Q69</f>
        <v>0</v>
      </c>
      <c r="R69" s="203">
        <f>'Own portfolio'!R69+'Managed portfolio'!R69</f>
        <v>0</v>
      </c>
      <c r="S69" s="203">
        <f>'Own portfolio'!S69+'Managed portfolio'!S69</f>
        <v>0</v>
      </c>
      <c r="T69" s="203">
        <f>'Own portfolio'!T69+'Managed portfolio'!T69</f>
        <v>0</v>
      </c>
      <c r="U69" s="203">
        <f>'Own portfolio'!U69+'Managed portfolio'!U69</f>
        <v>0</v>
      </c>
      <c r="V69" s="203">
        <f>'Own portfolio'!V69+'Managed portfolio'!V69</f>
        <v>0</v>
      </c>
      <c r="W69" s="203">
        <f>'Own portfolio'!W69+'Managed portfolio'!W69</f>
        <v>0</v>
      </c>
      <c r="X69" s="203">
        <f>'Own portfolio'!X69+'Managed portfolio'!X69</f>
        <v>0</v>
      </c>
      <c r="Y69" s="203">
        <f>'Own portfolio'!Y69+'Managed portfolio'!Y69</f>
        <v>0</v>
      </c>
    </row>
    <row r="70" spans="1:25" s="202" customFormat="1" ht="15.75" x14ac:dyDescent="0.25">
      <c r="A70" s="181">
        <v>7.13</v>
      </c>
      <c r="B70" s="275" t="s">
        <v>133</v>
      </c>
      <c r="C70" s="166">
        <f t="shared" si="29"/>
        <v>209723</v>
      </c>
      <c r="D70" s="203">
        <f>'Own portfolio'!D70+'Managed portfolio'!D70</f>
        <v>0</v>
      </c>
      <c r="E70" s="203">
        <f>'Own portfolio'!E70+'Managed portfolio'!E70</f>
        <v>0</v>
      </c>
      <c r="F70" s="203">
        <f>'Own portfolio'!F70+'Managed portfolio'!F70</f>
        <v>0</v>
      </c>
      <c r="G70" s="203">
        <f>'Own portfolio'!G70+'Managed portfolio'!G70</f>
        <v>0</v>
      </c>
      <c r="H70" s="203">
        <f>'Own portfolio'!H70+'Managed portfolio'!H70</f>
        <v>0</v>
      </c>
      <c r="I70" s="203">
        <f>'Own portfolio'!I70+'Managed portfolio'!I70</f>
        <v>0</v>
      </c>
      <c r="J70" s="203">
        <f>'Own portfolio'!J70+'Managed portfolio'!J70</f>
        <v>0</v>
      </c>
      <c r="K70" s="203">
        <f>'Own portfolio'!K70+'Managed portfolio'!K70</f>
        <v>0</v>
      </c>
      <c r="L70" s="203">
        <f>'Own portfolio'!L70+'Managed portfolio'!L70</f>
        <v>0</v>
      </c>
      <c r="M70" s="203">
        <f>'Own portfolio'!M70+'Managed portfolio'!M70</f>
        <v>0</v>
      </c>
      <c r="N70" s="203">
        <f>'Own portfolio'!N70+'Managed portfolio'!N70</f>
        <v>0</v>
      </c>
      <c r="O70" s="203">
        <f>'Own portfolio'!O70+'Managed portfolio'!O70</f>
        <v>66727</v>
      </c>
      <c r="P70" s="203">
        <f>'Own portfolio'!P70+'Managed portfolio'!P70</f>
        <v>80344</v>
      </c>
      <c r="Q70" s="203">
        <f>'Own portfolio'!Q70+'Managed portfolio'!Q70</f>
        <v>62652</v>
      </c>
      <c r="R70" s="203">
        <f>'Own portfolio'!R70+'Managed portfolio'!R70</f>
        <v>0</v>
      </c>
      <c r="S70" s="203">
        <f>'Own portfolio'!S70+'Managed portfolio'!S70</f>
        <v>0</v>
      </c>
      <c r="T70" s="203">
        <f>'Own portfolio'!T70+'Managed portfolio'!T70</f>
        <v>0</v>
      </c>
      <c r="U70" s="203">
        <f>'Own portfolio'!U70+'Managed portfolio'!U70</f>
        <v>0</v>
      </c>
      <c r="V70" s="203">
        <f>'Own portfolio'!V70+'Managed portfolio'!V70</f>
        <v>0</v>
      </c>
      <c r="W70" s="203">
        <f>'Own portfolio'!W70+'Managed portfolio'!W70</f>
        <v>0</v>
      </c>
      <c r="X70" s="203">
        <f>'Own portfolio'!X70+'Managed portfolio'!X70</f>
        <v>0</v>
      </c>
      <c r="Y70" s="203">
        <f>'Own portfolio'!Y70+'Managed portfolio'!Y70</f>
        <v>0</v>
      </c>
    </row>
  </sheetData>
  <mergeCells count="9">
    <mergeCell ref="X2:Y2"/>
    <mergeCell ref="A1:C1"/>
    <mergeCell ref="R2:W2"/>
    <mergeCell ref="J3:L3"/>
    <mergeCell ref="N3:Q3"/>
    <mergeCell ref="V3:W3"/>
    <mergeCell ref="R3:S3"/>
    <mergeCell ref="E3:I3"/>
    <mergeCell ref="D2:Q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opLeftCell="C112" zoomScale="85" zoomScaleNormal="85" zoomScaleSheetLayoutView="73" workbookViewId="0">
      <selection activeCell="AA8" sqref="AA8"/>
    </sheetView>
  </sheetViews>
  <sheetFormatPr defaultRowHeight="12.75" x14ac:dyDescent="0.2"/>
  <cols>
    <col min="1" max="1" width="0.85546875" hidden="1" customWidth="1"/>
    <col min="2" max="2" width="2.42578125" customWidth="1"/>
    <col min="7" max="7" width="3.5703125" customWidth="1"/>
    <col min="8" max="8" width="3.85546875" customWidth="1"/>
    <col min="9" max="9" width="8.7109375" customWidth="1"/>
    <col min="10" max="10" width="6.85546875" customWidth="1"/>
    <col min="11" max="11" width="14" customWidth="1"/>
    <col min="12" max="12" width="14.5703125" customWidth="1"/>
    <col min="13" max="13" width="0.5703125" hidden="1" customWidth="1"/>
    <col min="14" max="14" width="14.85546875" customWidth="1"/>
    <col min="15" max="17" width="9.5703125" customWidth="1"/>
    <col min="18" max="19" width="16.140625" bestFit="1" customWidth="1"/>
    <col min="20" max="20" width="17.7109375" bestFit="1" customWidth="1"/>
    <col min="21" max="21" width="14.7109375" customWidth="1"/>
    <col min="22" max="28" width="12.42578125" bestFit="1" customWidth="1"/>
    <col min="29" max="31" width="15.5703125" bestFit="1" customWidth="1"/>
    <col min="32" max="33" width="15.5703125" customWidth="1"/>
  </cols>
  <sheetData>
    <row r="1" spans="1:21" ht="3.75" customHeight="1" x14ac:dyDescent="0.2"/>
    <row r="2" spans="1:21" ht="20.25" x14ac:dyDescent="0.3">
      <c r="A2" s="446" t="s">
        <v>151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</row>
    <row r="3" spans="1:21" ht="16.5" customHeight="1" x14ac:dyDescent="0.2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3.5" customHeight="1" x14ac:dyDescent="0.2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x14ac:dyDescent="0.2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3.5" thickBot="1" x14ac:dyDescent="0.2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ht="15.75" thickBot="1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48" t="s">
        <v>132</v>
      </c>
      <c r="S7" s="449"/>
      <c r="T7" s="449"/>
      <c r="U7" s="450"/>
    </row>
    <row r="8" spans="1:21" ht="24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1:21" ht="15" x14ac:dyDescent="0.2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18">
        <v>42353</v>
      </c>
      <c r="S9" s="122">
        <v>19612</v>
      </c>
      <c r="T9" s="120">
        <v>168024001</v>
      </c>
      <c r="U9" s="121">
        <v>0.02</v>
      </c>
    </row>
    <row r="10" spans="1:21" ht="15" x14ac:dyDescent="0.2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18">
        <v>42384</v>
      </c>
      <c r="S10" s="122">
        <v>19953</v>
      </c>
      <c r="T10" s="120">
        <v>173896557</v>
      </c>
      <c r="U10" s="121">
        <f t="shared" ref="U10:U28" si="0">(T10-T9)/T9</f>
        <v>3.4950697311391839E-2</v>
      </c>
    </row>
    <row r="11" spans="1:21" ht="15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18">
        <v>42416</v>
      </c>
      <c r="S11" s="122">
        <v>21262</v>
      </c>
      <c r="T11" s="120">
        <v>194645171</v>
      </c>
      <c r="U11" s="121">
        <f t="shared" si="0"/>
        <v>0.11931584131363797</v>
      </c>
    </row>
    <row r="12" spans="1:21" ht="15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18">
        <v>42445</v>
      </c>
      <c r="S12" s="122">
        <v>21707</v>
      </c>
      <c r="T12" s="120">
        <v>208439304</v>
      </c>
      <c r="U12" s="121">
        <f t="shared" si="0"/>
        <v>7.086809772434581E-2</v>
      </c>
    </row>
    <row r="13" spans="1:21" ht="15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18">
        <v>42476</v>
      </c>
      <c r="S13" s="123">
        <v>21415</v>
      </c>
      <c r="T13" s="124">
        <v>211265151</v>
      </c>
      <c r="U13" s="121">
        <f t="shared" si="0"/>
        <v>1.3557169620946346E-2</v>
      </c>
    </row>
    <row r="14" spans="1:21" ht="15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18">
        <v>42491</v>
      </c>
      <c r="S14" s="123">
        <v>21970</v>
      </c>
      <c r="T14" s="124">
        <v>216022361</v>
      </c>
      <c r="U14" s="121">
        <f t="shared" si="0"/>
        <v>2.2517722291074876E-2</v>
      </c>
    </row>
    <row r="15" spans="1:21" ht="15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18">
        <v>42537</v>
      </c>
      <c r="S15" s="122">
        <v>22748</v>
      </c>
      <c r="T15" s="120">
        <v>220020378</v>
      </c>
      <c r="U15" s="121">
        <f t="shared" si="0"/>
        <v>1.8507422016371722E-2</v>
      </c>
    </row>
    <row r="16" spans="1:21" ht="15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18">
        <v>42567</v>
      </c>
      <c r="S16" s="122">
        <v>23694</v>
      </c>
      <c r="T16" s="120">
        <v>225853137</v>
      </c>
      <c r="U16" s="121">
        <f t="shared" si="0"/>
        <v>2.6510085352184968E-2</v>
      </c>
    </row>
    <row r="17" spans="2:22" ht="15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18">
        <v>42598</v>
      </c>
      <c r="S17" s="122">
        <v>24391</v>
      </c>
      <c r="T17" s="120">
        <v>234200779.00000003</v>
      </c>
      <c r="U17" s="121">
        <f t="shared" si="0"/>
        <v>3.6960487292235528E-2</v>
      </c>
    </row>
    <row r="18" spans="2:22" ht="15" x14ac:dyDescent="0.2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18">
        <v>42629</v>
      </c>
      <c r="S18" s="122">
        <v>24420</v>
      </c>
      <c r="T18" s="120">
        <v>244166144.99999988</v>
      </c>
      <c r="U18" s="121">
        <f t="shared" si="0"/>
        <v>4.2550524565077769E-2</v>
      </c>
    </row>
    <row r="19" spans="2:22" ht="15" x14ac:dyDescent="0.2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18">
        <v>42659</v>
      </c>
      <c r="S19" s="122">
        <v>25032</v>
      </c>
      <c r="T19" s="120">
        <v>253673756</v>
      </c>
      <c r="U19" s="121">
        <f t="shared" si="0"/>
        <v>3.8939104354537457E-2</v>
      </c>
    </row>
    <row r="20" spans="2:22" ht="15" x14ac:dyDescent="0.2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18">
        <v>42690</v>
      </c>
      <c r="S20" s="122">
        <v>24658</v>
      </c>
      <c r="T20" s="120">
        <v>239405928</v>
      </c>
      <c r="U20" s="121">
        <f t="shared" si="0"/>
        <v>-5.6244793410951031E-2</v>
      </c>
    </row>
    <row r="21" spans="2:22" ht="15" x14ac:dyDescent="0.2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18">
        <v>42720</v>
      </c>
      <c r="S21" s="122">
        <v>24909</v>
      </c>
      <c r="T21" s="120">
        <v>236289827</v>
      </c>
      <c r="U21" s="121">
        <f t="shared" si="0"/>
        <v>-1.3015972603652488E-2</v>
      </c>
    </row>
    <row r="22" spans="2:22" ht="15" x14ac:dyDescent="0.2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18">
        <v>42751</v>
      </c>
      <c r="S22" s="122">
        <v>24576</v>
      </c>
      <c r="T22" s="120">
        <v>229311121</v>
      </c>
      <c r="U22" s="121">
        <f t="shared" si="0"/>
        <v>-2.9534517370483324E-2</v>
      </c>
    </row>
    <row r="23" spans="2:22" ht="15" x14ac:dyDescent="0.2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18">
        <v>42782</v>
      </c>
      <c r="S23" s="122">
        <v>23868</v>
      </c>
      <c r="T23" s="120">
        <v>230183097</v>
      </c>
      <c r="U23" s="182">
        <f t="shared" si="0"/>
        <v>3.8025892342133725E-3</v>
      </c>
    </row>
    <row r="24" spans="2:22" ht="15" x14ac:dyDescent="0.2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18">
        <v>42810</v>
      </c>
      <c r="S24" s="122">
        <v>23855</v>
      </c>
      <c r="T24" s="120">
        <v>246592088</v>
      </c>
      <c r="U24" s="121">
        <f t="shared" si="0"/>
        <v>7.128668965645206E-2</v>
      </c>
    </row>
    <row r="25" spans="2:22" ht="15" x14ac:dyDescent="0.2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18">
        <v>42841</v>
      </c>
      <c r="S25" s="122">
        <v>23860</v>
      </c>
      <c r="T25" s="120">
        <v>248230877</v>
      </c>
      <c r="U25" s="121">
        <f t="shared" si="0"/>
        <v>6.6457485043072426E-3</v>
      </c>
    </row>
    <row r="26" spans="2:22" ht="15" x14ac:dyDescent="0.2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18">
        <v>42871</v>
      </c>
      <c r="S26" s="122">
        <v>23740</v>
      </c>
      <c r="T26" s="120">
        <v>246218177</v>
      </c>
      <c r="U26" s="121">
        <f t="shared" si="0"/>
        <v>-8.108177452879884E-3</v>
      </c>
    </row>
    <row r="27" spans="2:22" ht="15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18">
        <v>42903</v>
      </c>
      <c r="S27" s="122">
        <v>23781</v>
      </c>
      <c r="T27" s="120">
        <v>247779908</v>
      </c>
      <c r="U27" s="121">
        <f t="shared" si="0"/>
        <v>6.3428745149063468E-3</v>
      </c>
    </row>
    <row r="28" spans="2:22" ht="15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18">
        <v>42933</v>
      </c>
      <c r="S28" s="122">
        <v>23741</v>
      </c>
      <c r="T28" s="120">
        <v>248199392</v>
      </c>
      <c r="U28" s="182">
        <f t="shared" si="0"/>
        <v>1.6929701983745995E-3</v>
      </c>
    </row>
    <row r="29" spans="2:22" ht="15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18">
        <v>42948</v>
      </c>
      <c r="S29" s="122">
        <v>23666</v>
      </c>
      <c r="T29" s="120">
        <v>254061140</v>
      </c>
      <c r="U29" s="277">
        <f t="shared" ref="U29:U39" si="1">(T29-T28)/T29</f>
        <v>2.3072194354477035E-2</v>
      </c>
    </row>
    <row r="30" spans="2:22" ht="15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18">
        <v>42979</v>
      </c>
      <c r="S30" s="122">
        <v>23543</v>
      </c>
      <c r="T30" s="120">
        <v>260793120</v>
      </c>
      <c r="U30" s="277">
        <f t="shared" si="1"/>
        <v>2.5813487717774149E-2</v>
      </c>
    </row>
    <row r="31" spans="2:22" ht="15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18">
        <v>43009</v>
      </c>
      <c r="S31" s="122">
        <v>23278</v>
      </c>
      <c r="T31" s="120">
        <v>264071074</v>
      </c>
      <c r="U31" s="277">
        <f t="shared" si="1"/>
        <v>1.2413150559610326E-2</v>
      </c>
    </row>
    <row r="32" spans="2:22" ht="15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18">
        <v>43040</v>
      </c>
      <c r="S32" s="122">
        <v>23950</v>
      </c>
      <c r="T32" s="120">
        <v>269071600</v>
      </c>
      <c r="U32" s="277">
        <f t="shared" si="1"/>
        <v>1.8584369364882804E-2</v>
      </c>
      <c r="V32" s="276"/>
    </row>
    <row r="33" spans="2:21" ht="15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18">
        <v>43070</v>
      </c>
      <c r="S33" s="119">
        <v>24559</v>
      </c>
      <c r="T33" s="120">
        <v>277558350</v>
      </c>
      <c r="U33" s="277">
        <f t="shared" si="1"/>
        <v>3.057645356372813E-2</v>
      </c>
    </row>
    <row r="34" spans="2:21" ht="15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18">
        <v>43101</v>
      </c>
      <c r="S34" s="119">
        <v>25013</v>
      </c>
      <c r="T34" s="120">
        <v>283681809</v>
      </c>
      <c r="U34" s="277">
        <f t="shared" si="1"/>
        <v>2.1585659727656348E-2</v>
      </c>
    </row>
    <row r="35" spans="2:21" ht="15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18">
        <v>43132</v>
      </c>
      <c r="S35" s="119">
        <v>25466</v>
      </c>
      <c r="T35" s="120">
        <v>293786537</v>
      </c>
      <c r="U35" s="277">
        <f t="shared" si="1"/>
        <v>3.4394795973921706E-2</v>
      </c>
    </row>
    <row r="36" spans="2:21" ht="15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18">
        <v>43160</v>
      </c>
      <c r="S36" s="122">
        <v>26187</v>
      </c>
      <c r="T36" s="120">
        <v>315767982</v>
      </c>
      <c r="U36" s="277">
        <f t="shared" si="1"/>
        <v>6.9612646794569563E-2</v>
      </c>
    </row>
    <row r="37" spans="2:21" ht="15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18">
        <v>43191</v>
      </c>
      <c r="S37" s="122">
        <v>25878</v>
      </c>
      <c r="T37" s="120">
        <v>315778349</v>
      </c>
      <c r="U37" s="277">
        <f t="shared" si="1"/>
        <v>3.2829989873688267E-5</v>
      </c>
    </row>
    <row r="38" spans="2:21" ht="15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18">
        <v>43221</v>
      </c>
      <c r="S38" s="122">
        <v>26910</v>
      </c>
      <c r="T38" s="120">
        <v>330385211</v>
      </c>
      <c r="U38" s="277">
        <f t="shared" si="1"/>
        <v>4.4211609701864045E-2</v>
      </c>
    </row>
    <row r="39" spans="2:21" ht="15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5"/>
      <c r="O39" s="55"/>
      <c r="P39" s="55"/>
      <c r="Q39" s="55"/>
      <c r="R39" s="118">
        <v>43252</v>
      </c>
      <c r="S39" s="119">
        <v>27206</v>
      </c>
      <c r="T39" s="120">
        <v>340970782</v>
      </c>
      <c r="U39" s="277">
        <f t="shared" si="1"/>
        <v>3.104539027628473E-2</v>
      </c>
    </row>
    <row r="40" spans="2:21" ht="15" x14ac:dyDescent="0.2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5"/>
      <c r="O40" s="55"/>
      <c r="P40" s="55"/>
      <c r="Q40" s="55"/>
      <c r="R40" s="118"/>
      <c r="S40" s="119"/>
      <c r="T40" s="120"/>
      <c r="U40" s="277"/>
    </row>
    <row r="41" spans="2:21" ht="15" x14ac:dyDescent="0.2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5"/>
      <c r="O41" s="55"/>
      <c r="P41" s="55"/>
      <c r="Q41" s="55"/>
      <c r="R41" s="118"/>
      <c r="S41" s="119"/>
      <c r="T41" s="120"/>
      <c r="U41" s="277"/>
    </row>
    <row r="42" spans="2:21" x14ac:dyDescent="0.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5"/>
      <c r="O42" s="55"/>
      <c r="P42" s="55"/>
      <c r="Q42" s="55"/>
      <c r="R42" s="55"/>
    </row>
    <row r="43" spans="2:21" x14ac:dyDescent="0.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5"/>
      <c r="O43" s="55"/>
      <c r="P43" s="55"/>
      <c r="Q43" s="55"/>
    </row>
    <row r="44" spans="2:21" x14ac:dyDescent="0.2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5"/>
      <c r="O44" s="55"/>
      <c r="P44" s="55"/>
      <c r="Q44" s="55"/>
    </row>
    <row r="45" spans="2:21" x14ac:dyDescent="0.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5"/>
      <c r="O45" s="55"/>
      <c r="P45" s="55"/>
      <c r="Q45" s="55"/>
    </row>
    <row r="46" spans="2:21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5"/>
      <c r="O46" s="55"/>
      <c r="P46" s="55"/>
      <c r="Q46" s="55"/>
    </row>
    <row r="47" spans="2:21" ht="13.5" thickBot="1" x14ac:dyDescent="0.2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 x14ac:dyDescent="0.3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30" t="s">
        <v>86</v>
      </c>
      <c r="T48" s="130" t="s">
        <v>36</v>
      </c>
      <c r="U48" s="130" t="s">
        <v>88</v>
      </c>
    </row>
    <row r="49" spans="2:21" ht="15" x14ac:dyDescent="0.2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31" t="s">
        <v>32</v>
      </c>
      <c r="T49" s="132">
        <f>Prayas!C63</f>
        <v>26250</v>
      </c>
      <c r="U49" s="133">
        <f>T49/T$53</f>
        <v>0.91495294527710003</v>
      </c>
    </row>
    <row r="50" spans="2:21" ht="15.75" thickBot="1" x14ac:dyDescent="0.2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34" t="s">
        <v>87</v>
      </c>
      <c r="T50" s="137">
        <f>Prayas!C64</f>
        <v>2428</v>
      </c>
      <c r="U50" s="136">
        <f>T50/T$53</f>
        <v>8.4628790519344715E-2</v>
      </c>
    </row>
    <row r="51" spans="2:21" ht="15.75" thickBot="1" x14ac:dyDescent="0.2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43" t="s">
        <v>99</v>
      </c>
      <c r="T51" s="138">
        <f>Prayas!C65</f>
        <v>2</v>
      </c>
      <c r="U51" s="139">
        <f>T51/T$53</f>
        <v>6.9710700592540953E-5</v>
      </c>
    </row>
    <row r="52" spans="2:21" ht="15.75" thickBot="1" x14ac:dyDescent="0.2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43" t="s">
        <v>134</v>
      </c>
      <c r="T52" s="137">
        <f>Prayas!C66</f>
        <v>10</v>
      </c>
      <c r="U52" s="136">
        <f>T52/T$53</f>
        <v>3.4855350296270478E-4</v>
      </c>
    </row>
    <row r="53" spans="2:21" ht="16.5" thickBot="1" x14ac:dyDescent="0.3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40" t="s">
        <v>3</v>
      </c>
      <c r="T53" s="141">
        <f>SUM(T49:T52)</f>
        <v>28690</v>
      </c>
      <c r="U53" s="142"/>
    </row>
    <row r="54" spans="2:21" ht="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43" t="s">
        <v>90</v>
      </c>
      <c r="T54" s="132">
        <f>Prayas!C61</f>
        <v>16161</v>
      </c>
      <c r="U54" s="144">
        <f>T54/T56</f>
        <v>0.56329731613802714</v>
      </c>
    </row>
    <row r="55" spans="2:21" ht="15.75" thickBot="1" x14ac:dyDescent="0.2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45" t="s">
        <v>91</v>
      </c>
      <c r="T55" s="132">
        <f>Prayas!C62</f>
        <v>12529</v>
      </c>
      <c r="U55" s="146">
        <f>T55/T56</f>
        <v>0.43670268386197281</v>
      </c>
    </row>
    <row r="56" spans="2:21" ht="16.5" thickBot="1" x14ac:dyDescent="0.3">
      <c r="S56" s="147" t="s">
        <v>3</v>
      </c>
      <c r="T56" s="141">
        <f>SUM(T54:T55)</f>
        <v>28690</v>
      </c>
      <c r="U56" s="148"/>
    </row>
    <row r="57" spans="2:21" ht="13.5" thickBot="1" x14ac:dyDescent="0.25"/>
    <row r="58" spans="2:21" ht="32.25" thickBot="1" x14ac:dyDescent="0.3">
      <c r="S58" s="149" t="s">
        <v>86</v>
      </c>
      <c r="T58" s="150" t="s">
        <v>33</v>
      </c>
      <c r="U58" s="151"/>
    </row>
    <row r="59" spans="2:21" ht="15" x14ac:dyDescent="0.2">
      <c r="S59" s="152" t="s">
        <v>32</v>
      </c>
      <c r="T59" s="129">
        <f>Prayas!C67</f>
        <v>338332865</v>
      </c>
      <c r="U59" s="153">
        <f>T59/T$63</f>
        <v>0.93512530990395093</v>
      </c>
    </row>
    <row r="60" spans="2:21" ht="15" x14ac:dyDescent="0.2">
      <c r="S60" s="134" t="s">
        <v>87</v>
      </c>
      <c r="T60" s="135">
        <f>Prayas!C68</f>
        <v>23257206</v>
      </c>
      <c r="U60" s="136">
        <f>T60/T$63</f>
        <v>6.4281080019376852E-2</v>
      </c>
    </row>
    <row r="61" spans="2:21" ht="15" x14ac:dyDescent="0.2">
      <c r="S61" s="134" t="s">
        <v>99</v>
      </c>
      <c r="T61" s="135">
        <f>Prayas!C69</f>
        <v>5048</v>
      </c>
      <c r="U61" s="136">
        <f>T61/T$63</f>
        <v>1.3952273198156922E-5</v>
      </c>
    </row>
    <row r="62" spans="2:21" ht="15" x14ac:dyDescent="0.2">
      <c r="S62" s="134" t="s">
        <v>134</v>
      </c>
      <c r="T62" s="135">
        <f>Prayas!C70</f>
        <v>209723</v>
      </c>
      <c r="U62" s="136">
        <f>T62/T$63</f>
        <v>5.7965780347406183E-4</v>
      </c>
    </row>
    <row r="63" spans="2:21" ht="16.5" thickBot="1" x14ac:dyDescent="0.3">
      <c r="S63" s="154" t="s">
        <v>3</v>
      </c>
      <c r="T63" s="155">
        <f>SUM(T59:T62)</f>
        <v>361804842</v>
      </c>
      <c r="U63" s="156"/>
    </row>
    <row r="64" spans="2:21" ht="15.75" thickBot="1" x14ac:dyDescent="0.25">
      <c r="S64" s="157" t="s">
        <v>90</v>
      </c>
      <c r="T64" s="129">
        <f>Prayas!C59</f>
        <v>197814729</v>
      </c>
      <c r="U64" s="158">
        <f>T64/T66</f>
        <v>0.54674428320669077</v>
      </c>
    </row>
    <row r="65" spans="19:21" ht="15" x14ac:dyDescent="0.2">
      <c r="S65" s="159" t="s">
        <v>91</v>
      </c>
      <c r="T65" s="129">
        <f>Prayas!C60</f>
        <v>163990113</v>
      </c>
      <c r="U65" s="160">
        <f>T65/T66</f>
        <v>0.45325571679330923</v>
      </c>
    </row>
    <row r="66" spans="19:21" ht="16.5" thickBot="1" x14ac:dyDescent="0.3">
      <c r="S66" s="154" t="s">
        <v>3</v>
      </c>
      <c r="T66" s="155">
        <f>SUM(T64:T65)</f>
        <v>361804842</v>
      </c>
      <c r="U66" s="156"/>
    </row>
    <row r="67" spans="19:21" ht="13.5" thickBot="1" x14ac:dyDescent="0.25"/>
    <row r="68" spans="19:21" ht="16.5" thickBot="1" x14ac:dyDescent="0.3">
      <c r="S68" s="128" t="s">
        <v>113</v>
      </c>
      <c r="T68" s="128" t="s">
        <v>114</v>
      </c>
      <c r="U68" s="128" t="s">
        <v>115</v>
      </c>
    </row>
    <row r="69" spans="19:21" ht="15.75" thickBot="1" x14ac:dyDescent="0.25">
      <c r="S69" s="129" t="s">
        <v>126</v>
      </c>
      <c r="T69" s="278">
        <f>'BranchWise TotalPortfolio'!D12</f>
        <v>715</v>
      </c>
      <c r="U69" s="278">
        <f>'BranchWise TotalPortfolio'!D13</f>
        <v>8255785</v>
      </c>
    </row>
    <row r="70" spans="19:21" ht="15.75" thickBot="1" x14ac:dyDescent="0.25">
      <c r="S70" s="129" t="s">
        <v>122</v>
      </c>
      <c r="T70" s="278">
        <f>'BranchWise TotalPortfolio'!E12</f>
        <v>2413</v>
      </c>
      <c r="U70" s="278">
        <f>'BranchWise TotalPortfolio'!E13</f>
        <v>35551418</v>
      </c>
    </row>
    <row r="71" spans="19:21" ht="15.75" thickBot="1" x14ac:dyDescent="0.25">
      <c r="S71" s="129" t="s">
        <v>94</v>
      </c>
      <c r="T71" s="278">
        <f>'BranchWise TotalPortfolio'!F12</f>
        <v>1176</v>
      </c>
      <c r="U71" s="278">
        <f>'BranchWise TotalPortfolio'!F13</f>
        <v>15827752</v>
      </c>
    </row>
    <row r="72" spans="19:21" ht="15.75" thickBot="1" x14ac:dyDescent="0.25">
      <c r="S72" s="129" t="s">
        <v>98</v>
      </c>
      <c r="T72" s="278">
        <f>'BranchWise TotalPortfolio'!G12</f>
        <v>2037</v>
      </c>
      <c r="U72" s="278">
        <f>'BranchWise TotalPortfolio'!G13</f>
        <v>25781335</v>
      </c>
    </row>
    <row r="73" spans="19:21" ht="15.75" thickBot="1" x14ac:dyDescent="0.25">
      <c r="S73" s="129" t="s">
        <v>123</v>
      </c>
      <c r="T73" s="278">
        <f>'BranchWise TotalPortfolio'!I12</f>
        <v>846</v>
      </c>
      <c r="U73" s="278">
        <f>'BranchWise TotalPortfolio'!I13</f>
        <v>9126096</v>
      </c>
    </row>
    <row r="74" spans="19:21" ht="15.75" thickBot="1" x14ac:dyDescent="0.25">
      <c r="S74" s="129" t="s">
        <v>92</v>
      </c>
      <c r="T74" s="278">
        <v>0</v>
      </c>
      <c r="U74" s="278">
        <v>0</v>
      </c>
    </row>
    <row r="75" spans="19:21" ht="15.75" thickBot="1" x14ac:dyDescent="0.25">
      <c r="S75" s="129" t="s">
        <v>93</v>
      </c>
      <c r="T75" s="278" t="e">
        <f>'BranchWise TotalPortfolio'!#REF!</f>
        <v>#REF!</v>
      </c>
      <c r="U75" s="278" t="e">
        <f>'BranchWise TotalPortfolio'!#REF!</f>
        <v>#REF!</v>
      </c>
    </row>
    <row r="76" spans="19:21" ht="15.75" thickBot="1" x14ac:dyDescent="0.25">
      <c r="S76" s="129" t="s">
        <v>75</v>
      </c>
      <c r="T76" s="278">
        <f>'BranchWise TotalPortfolio'!J12</f>
        <v>1159</v>
      </c>
      <c r="U76" s="278">
        <f>'BranchWise TotalPortfolio'!J13</f>
        <v>14668921</v>
      </c>
    </row>
    <row r="77" spans="19:21" ht="15.75" thickBot="1" x14ac:dyDescent="0.25">
      <c r="S77" s="129" t="s">
        <v>76</v>
      </c>
      <c r="T77" s="278">
        <f>'BranchWise TotalPortfolio'!K12</f>
        <v>1215</v>
      </c>
      <c r="U77" s="278">
        <f>'BranchWise TotalPortfolio'!K13</f>
        <v>16319843</v>
      </c>
    </row>
    <row r="78" spans="19:21" ht="15.75" thickBot="1" x14ac:dyDescent="0.25">
      <c r="S78" s="129" t="s">
        <v>107</v>
      </c>
      <c r="T78" s="278">
        <f>'BranchWise TotalPortfolio'!L12</f>
        <v>897</v>
      </c>
      <c r="U78" s="278">
        <f>'BranchWise TotalPortfolio'!L13</f>
        <v>10037863</v>
      </c>
    </row>
    <row r="79" spans="19:21" ht="15.75" thickBot="1" x14ac:dyDescent="0.25">
      <c r="S79" s="129" t="s">
        <v>95</v>
      </c>
      <c r="T79" s="278">
        <f>'BranchWise TotalPortfolio'!M12</f>
        <v>342</v>
      </c>
      <c r="U79" s="278">
        <f>'BranchWise TotalPortfolio'!M13</f>
        <v>2293654</v>
      </c>
    </row>
    <row r="80" spans="19:21" ht="15.75" thickBot="1" x14ac:dyDescent="0.25">
      <c r="S80" s="129" t="s">
        <v>116</v>
      </c>
      <c r="T80" s="278">
        <f>'BranchWise TotalPortfolio'!Y12</f>
        <v>826</v>
      </c>
      <c r="U80" s="278">
        <f>'BranchWise TotalPortfolio'!Y13</f>
        <v>13113669</v>
      </c>
    </row>
    <row r="81" spans="3:33" ht="15.75" thickBot="1" x14ac:dyDescent="0.25">
      <c r="S81" s="129" t="s">
        <v>106</v>
      </c>
      <c r="T81" s="278">
        <f>'BranchWise TotalPortfolio'!N12</f>
        <v>715</v>
      </c>
      <c r="U81" s="278">
        <f>'BranchWise TotalPortfolio'!N13</f>
        <v>9808388</v>
      </c>
    </row>
    <row r="82" spans="3:33" ht="15.75" thickBot="1" x14ac:dyDescent="0.25">
      <c r="S82" s="129" t="s">
        <v>103</v>
      </c>
      <c r="T82" s="278">
        <f>'BranchWise TotalPortfolio'!O12</f>
        <v>1728</v>
      </c>
      <c r="U82" s="278">
        <f>'BranchWise TotalPortfolio'!O13</f>
        <v>23169851</v>
      </c>
    </row>
    <row r="83" spans="3:33" ht="15.75" thickBot="1" x14ac:dyDescent="0.25">
      <c r="S83" s="129" t="s">
        <v>78</v>
      </c>
      <c r="T83" s="278">
        <f>'BranchWise TotalPortfolio'!P12</f>
        <v>1348</v>
      </c>
      <c r="U83" s="278">
        <f>'BranchWise TotalPortfolio'!P13</f>
        <v>17292047</v>
      </c>
    </row>
    <row r="84" spans="3:33" ht="15.75" thickBot="1" x14ac:dyDescent="0.25">
      <c r="S84" s="129" t="s">
        <v>105</v>
      </c>
      <c r="T84" s="278">
        <f>'BranchWise TotalPortfolio'!Q12</f>
        <v>2242</v>
      </c>
      <c r="U84" s="278">
        <f>'BranchWise TotalPortfolio'!Q13</f>
        <v>31055083</v>
      </c>
    </row>
    <row r="85" spans="3:33" ht="15.75" thickBot="1" x14ac:dyDescent="0.25">
      <c r="S85" s="129" t="s">
        <v>109</v>
      </c>
      <c r="T85" s="278">
        <f>'BranchWise TotalPortfolio'!R12</f>
        <v>1370</v>
      </c>
      <c r="U85" s="278">
        <f>'BranchWise TotalPortfolio'!R13</f>
        <v>15108964</v>
      </c>
    </row>
    <row r="86" spans="3:33" ht="15.75" thickBot="1" x14ac:dyDescent="0.25">
      <c r="S86" s="129" t="s">
        <v>102</v>
      </c>
      <c r="T86" s="278">
        <f>'BranchWise TotalPortfolio'!S12</f>
        <v>1027</v>
      </c>
      <c r="U86" s="278">
        <f>'BranchWise TotalPortfolio'!S13</f>
        <v>11613990</v>
      </c>
    </row>
    <row r="87" spans="3:33" ht="15.75" thickBot="1" x14ac:dyDescent="0.25">
      <c r="S87" s="129" t="s">
        <v>108</v>
      </c>
      <c r="T87" s="278">
        <f>'BranchWise TotalPortfolio'!T12</f>
        <v>423</v>
      </c>
      <c r="U87" s="278">
        <f>'BranchWise TotalPortfolio'!T13</f>
        <v>5703069</v>
      </c>
    </row>
    <row r="88" spans="3:33" ht="15.75" thickBot="1" x14ac:dyDescent="0.25">
      <c r="S88" s="129" t="s">
        <v>97</v>
      </c>
      <c r="T88" s="278">
        <f>'BranchWise TotalPortfolio'!U12</f>
        <v>1017</v>
      </c>
      <c r="U88" s="278">
        <f>'BranchWise TotalPortfolio'!U13</f>
        <v>12956657</v>
      </c>
    </row>
    <row r="89" spans="3:33" ht="15.75" thickBot="1" x14ac:dyDescent="0.25">
      <c r="S89" s="129" t="s">
        <v>83</v>
      </c>
      <c r="T89" s="278">
        <f>'BranchWise TotalPortfolio'!V12</f>
        <v>2027</v>
      </c>
      <c r="U89" s="278">
        <f>'BranchWise TotalPortfolio'!V13</f>
        <v>23361976</v>
      </c>
    </row>
    <row r="90" spans="3:33" ht="15.75" thickBot="1" x14ac:dyDescent="0.25">
      <c r="S90" s="129" t="s">
        <v>121</v>
      </c>
      <c r="T90" s="278">
        <f>'BranchWise TotalPortfolio'!W12</f>
        <v>1949</v>
      </c>
      <c r="U90" s="278">
        <f>'BranchWise TotalPortfolio'!W13</f>
        <v>21279987</v>
      </c>
    </row>
    <row r="91" spans="3:33" ht="15" x14ac:dyDescent="0.2">
      <c r="S91" s="129" t="s">
        <v>140</v>
      </c>
      <c r="T91" s="278">
        <f>'BranchWise TotalPortfolio'!X12</f>
        <v>1693</v>
      </c>
      <c r="U91" s="278">
        <f>'BranchWise TotalPortfolio'!X13</f>
        <v>18563395</v>
      </c>
    </row>
    <row r="94" spans="3:33" ht="15" x14ac:dyDescent="0.25">
      <c r="C94" s="110"/>
      <c r="R94" s="127" t="s">
        <v>34</v>
      </c>
      <c r="S94" s="126">
        <v>42841</v>
      </c>
      <c r="T94" s="126">
        <v>42871</v>
      </c>
      <c r="U94" s="126">
        <v>42902</v>
      </c>
      <c r="V94" s="126">
        <v>42932</v>
      </c>
      <c r="W94" s="126">
        <v>42963</v>
      </c>
      <c r="X94" s="126">
        <v>42979</v>
      </c>
      <c r="Y94" s="126">
        <v>43009</v>
      </c>
      <c r="Z94" s="126">
        <v>43041</v>
      </c>
      <c r="AA94" s="126">
        <v>43072</v>
      </c>
      <c r="AB94" s="126">
        <v>43101</v>
      </c>
      <c r="AC94" s="126">
        <v>43132</v>
      </c>
      <c r="AD94" s="126">
        <v>43160</v>
      </c>
      <c r="AE94" s="126">
        <v>43191</v>
      </c>
      <c r="AF94" s="126">
        <v>43221</v>
      </c>
      <c r="AG94" s="126">
        <v>43252</v>
      </c>
    </row>
    <row r="95" spans="3:33" ht="15" x14ac:dyDescent="0.2">
      <c r="C95" s="110"/>
      <c r="R95" s="122" t="s">
        <v>126</v>
      </c>
      <c r="S95" s="122">
        <v>780</v>
      </c>
      <c r="T95" s="122">
        <v>752</v>
      </c>
      <c r="U95" s="122">
        <v>681</v>
      </c>
      <c r="V95" s="122">
        <v>603</v>
      </c>
      <c r="W95" s="122">
        <v>568</v>
      </c>
      <c r="X95" s="122">
        <v>495</v>
      </c>
      <c r="Y95" s="122">
        <v>448</v>
      </c>
      <c r="Z95" s="122">
        <v>473</v>
      </c>
      <c r="AA95" s="122">
        <v>480</v>
      </c>
      <c r="AB95" s="122">
        <v>482</v>
      </c>
      <c r="AC95" s="122">
        <v>518</v>
      </c>
      <c r="AD95" s="122">
        <v>478</v>
      </c>
      <c r="AE95" s="122">
        <v>491</v>
      </c>
      <c r="AF95" s="122">
        <v>502</v>
      </c>
      <c r="AG95" s="122">
        <v>523</v>
      </c>
    </row>
    <row r="96" spans="3:33" ht="15" x14ac:dyDescent="0.2">
      <c r="C96" s="110"/>
      <c r="R96" s="122" t="s">
        <v>122</v>
      </c>
      <c r="S96" s="122">
        <v>1856</v>
      </c>
      <c r="T96" s="122">
        <v>1802</v>
      </c>
      <c r="U96" s="122">
        <v>1855</v>
      </c>
      <c r="V96" s="122">
        <v>1974</v>
      </c>
      <c r="W96" s="122">
        <v>1979</v>
      </c>
      <c r="X96" s="122">
        <v>2003</v>
      </c>
      <c r="Y96" s="122">
        <v>1991</v>
      </c>
      <c r="Z96" s="122">
        <v>2051</v>
      </c>
      <c r="AA96" s="122">
        <v>2097</v>
      </c>
      <c r="AB96" s="122">
        <v>2155</v>
      </c>
      <c r="AC96" s="122">
        <v>2190</v>
      </c>
      <c r="AD96" s="122">
        <v>2252</v>
      </c>
      <c r="AE96" s="122">
        <v>2229</v>
      </c>
      <c r="AF96" s="122">
        <v>2321</v>
      </c>
      <c r="AG96" s="122">
        <v>2314</v>
      </c>
    </row>
    <row r="97" spans="18:33" ht="15" x14ac:dyDescent="0.2">
      <c r="R97" s="122" t="s">
        <v>94</v>
      </c>
      <c r="S97" s="122">
        <v>1196</v>
      </c>
      <c r="T97" s="122">
        <v>1167</v>
      </c>
      <c r="U97" s="122">
        <v>1199</v>
      </c>
      <c r="V97" s="122">
        <v>1133</v>
      </c>
      <c r="W97" s="122">
        <v>1207</v>
      </c>
      <c r="X97" s="122">
        <v>1211</v>
      </c>
      <c r="Y97" s="122">
        <v>1203</v>
      </c>
      <c r="Z97" s="122">
        <v>1226</v>
      </c>
      <c r="AA97" s="122">
        <v>1249</v>
      </c>
      <c r="AB97" s="122">
        <v>1244</v>
      </c>
      <c r="AC97" s="122">
        <v>1234</v>
      </c>
      <c r="AD97" s="122">
        <v>1242</v>
      </c>
      <c r="AE97" s="122">
        <v>1215</v>
      </c>
      <c r="AF97" s="122">
        <v>1189</v>
      </c>
      <c r="AG97" s="122">
        <v>1171</v>
      </c>
    </row>
    <row r="98" spans="18:33" ht="15" x14ac:dyDescent="0.2">
      <c r="R98" s="122" t="s">
        <v>98</v>
      </c>
      <c r="S98" s="122">
        <v>1613</v>
      </c>
      <c r="T98" s="122">
        <v>1686</v>
      </c>
      <c r="U98" s="122">
        <v>1732</v>
      </c>
      <c r="V98" s="122">
        <v>1791</v>
      </c>
      <c r="W98" s="122">
        <v>1906</v>
      </c>
      <c r="X98" s="122">
        <v>1949</v>
      </c>
      <c r="Y98" s="122">
        <v>1908</v>
      </c>
      <c r="Z98" s="122">
        <v>2017</v>
      </c>
      <c r="AA98" s="122">
        <v>2037</v>
      </c>
      <c r="AB98" s="122">
        <v>2079</v>
      </c>
      <c r="AC98" s="122">
        <v>2044</v>
      </c>
      <c r="AD98" s="122">
        <v>2185</v>
      </c>
      <c r="AE98" s="122">
        <v>2229</v>
      </c>
      <c r="AF98" s="122">
        <v>2495</v>
      </c>
      <c r="AG98" s="122">
        <v>2614</v>
      </c>
    </row>
    <row r="99" spans="18:33" ht="15" x14ac:dyDescent="0.2">
      <c r="R99" s="122" t="s">
        <v>123</v>
      </c>
      <c r="S99" s="122">
        <v>1191</v>
      </c>
      <c r="T99" s="122">
        <v>1159</v>
      </c>
      <c r="U99" s="122">
        <v>1209</v>
      </c>
      <c r="V99" s="122">
        <v>1251</v>
      </c>
      <c r="W99" s="122">
        <v>1256</v>
      </c>
      <c r="X99" s="122">
        <v>1282</v>
      </c>
      <c r="Y99" s="122">
        <v>1260</v>
      </c>
      <c r="Z99" s="122">
        <v>1291</v>
      </c>
      <c r="AA99" s="122">
        <v>1358</v>
      </c>
      <c r="AB99" s="122">
        <v>1361</v>
      </c>
      <c r="AC99" s="122">
        <v>1392</v>
      </c>
      <c r="AD99" s="122">
        <v>1409</v>
      </c>
      <c r="AE99" s="122">
        <v>1400</v>
      </c>
      <c r="AF99" s="122">
        <v>1451</v>
      </c>
      <c r="AG99" s="122">
        <v>1426</v>
      </c>
    </row>
    <row r="100" spans="18:33" ht="15" x14ac:dyDescent="0.2">
      <c r="R100" s="122" t="s">
        <v>92</v>
      </c>
      <c r="S100" s="122">
        <v>19</v>
      </c>
      <c r="T100" s="122">
        <v>18</v>
      </c>
      <c r="U100" s="122">
        <v>0</v>
      </c>
      <c r="V100" s="122">
        <v>0</v>
      </c>
      <c r="W100" s="122">
        <v>0</v>
      </c>
      <c r="X100" s="122">
        <v>0</v>
      </c>
      <c r="Y100" s="122">
        <v>0</v>
      </c>
      <c r="Z100" s="122">
        <v>0</v>
      </c>
      <c r="AA100" s="122">
        <v>0</v>
      </c>
      <c r="AB100" s="122">
        <v>0</v>
      </c>
      <c r="AC100" s="122">
        <v>0</v>
      </c>
      <c r="AD100" s="122">
        <v>0</v>
      </c>
      <c r="AE100" s="122">
        <v>0</v>
      </c>
      <c r="AF100" s="122">
        <v>0</v>
      </c>
      <c r="AG100" s="122">
        <v>0</v>
      </c>
    </row>
    <row r="101" spans="18:33" ht="15" x14ac:dyDescent="0.2">
      <c r="R101" s="122" t="s">
        <v>93</v>
      </c>
      <c r="S101" s="122">
        <v>497</v>
      </c>
      <c r="T101" s="122">
        <v>491</v>
      </c>
      <c r="U101" s="122">
        <v>480</v>
      </c>
      <c r="V101" s="122">
        <v>433</v>
      </c>
      <c r="W101" s="122">
        <v>387</v>
      </c>
      <c r="X101" s="122">
        <v>302</v>
      </c>
      <c r="Y101" s="122">
        <v>261</v>
      </c>
      <c r="Z101" s="122">
        <v>218</v>
      </c>
      <c r="AA101" s="122">
        <v>204</v>
      </c>
      <c r="AB101" s="122">
        <v>187</v>
      </c>
      <c r="AC101" s="122">
        <v>184</v>
      </c>
      <c r="AD101" s="122">
        <v>99</v>
      </c>
      <c r="AE101" s="122">
        <v>97</v>
      </c>
      <c r="AF101" s="122">
        <v>95</v>
      </c>
      <c r="AG101" s="122">
        <v>93</v>
      </c>
    </row>
    <row r="102" spans="18:33" ht="15" x14ac:dyDescent="0.2">
      <c r="R102" s="122" t="s">
        <v>75</v>
      </c>
      <c r="S102" s="122">
        <v>1197</v>
      </c>
      <c r="T102" s="122">
        <v>1167</v>
      </c>
      <c r="U102" s="122">
        <v>1199</v>
      </c>
      <c r="V102" s="122">
        <v>1138</v>
      </c>
      <c r="W102" s="122">
        <v>1143</v>
      </c>
      <c r="X102" s="122">
        <v>1118</v>
      </c>
      <c r="Y102" s="122">
        <v>1008</v>
      </c>
      <c r="Z102" s="122">
        <v>1054</v>
      </c>
      <c r="AA102" s="122">
        <v>1135</v>
      </c>
      <c r="AB102" s="122">
        <v>1173</v>
      </c>
      <c r="AC102" s="122">
        <v>1276</v>
      </c>
      <c r="AD102" s="122">
        <v>1211</v>
      </c>
      <c r="AE102" s="122">
        <v>1172</v>
      </c>
      <c r="AF102" s="122">
        <v>1199</v>
      </c>
      <c r="AG102" s="122">
        <v>1213</v>
      </c>
    </row>
    <row r="103" spans="18:33" ht="15" x14ac:dyDescent="0.2">
      <c r="R103" s="122" t="s">
        <v>76</v>
      </c>
      <c r="S103" s="122">
        <v>711</v>
      </c>
      <c r="T103" s="122">
        <v>707</v>
      </c>
      <c r="U103" s="122">
        <v>691</v>
      </c>
      <c r="V103" s="122">
        <v>687</v>
      </c>
      <c r="W103" s="122">
        <v>704</v>
      </c>
      <c r="X103" s="122">
        <v>730</v>
      </c>
      <c r="Y103" s="122">
        <v>627</v>
      </c>
      <c r="Z103" s="122">
        <v>795</v>
      </c>
      <c r="AA103" s="122">
        <v>880</v>
      </c>
      <c r="AB103" s="122">
        <v>951</v>
      </c>
      <c r="AC103" s="122">
        <v>983</v>
      </c>
      <c r="AD103" s="122">
        <v>1040</v>
      </c>
      <c r="AE103" s="122">
        <v>1049</v>
      </c>
      <c r="AF103" s="122">
        <v>1068</v>
      </c>
      <c r="AG103" s="122">
        <v>1100</v>
      </c>
    </row>
    <row r="104" spans="18:33" ht="15" x14ac:dyDescent="0.2">
      <c r="R104" s="122" t="s">
        <v>107</v>
      </c>
      <c r="S104" s="122">
        <v>1600</v>
      </c>
      <c r="T104" s="122">
        <v>1555</v>
      </c>
      <c r="U104" s="122">
        <v>1501</v>
      </c>
      <c r="V104" s="122">
        <v>1457</v>
      </c>
      <c r="W104" s="122">
        <v>1353</v>
      </c>
      <c r="X104" s="122">
        <v>1256</v>
      </c>
      <c r="Y104" s="122">
        <v>1251</v>
      </c>
      <c r="Z104" s="122">
        <v>1253</v>
      </c>
      <c r="AA104" s="122">
        <v>1278</v>
      </c>
      <c r="AB104" s="122">
        <v>1191</v>
      </c>
      <c r="AC104" s="122">
        <v>1130</v>
      </c>
      <c r="AD104" s="122">
        <v>1113</v>
      </c>
      <c r="AE104" s="122">
        <v>1032</v>
      </c>
      <c r="AF104" s="122">
        <v>1026</v>
      </c>
      <c r="AG104" s="122">
        <v>1071</v>
      </c>
    </row>
    <row r="105" spans="18:33" ht="15" x14ac:dyDescent="0.2">
      <c r="R105" s="122" t="s">
        <v>95</v>
      </c>
      <c r="S105" s="122">
        <v>1442</v>
      </c>
      <c r="T105" s="122">
        <v>1465</v>
      </c>
      <c r="U105" s="122">
        <v>1438</v>
      </c>
      <c r="V105" s="122">
        <v>1268</v>
      </c>
      <c r="W105" s="122">
        <v>1087</v>
      </c>
      <c r="X105" s="122">
        <v>1147</v>
      </c>
      <c r="Y105" s="122">
        <v>1125</v>
      </c>
      <c r="Z105" s="122">
        <v>1085</v>
      </c>
      <c r="AA105" s="122">
        <v>1080</v>
      </c>
      <c r="AB105" s="122">
        <v>1014</v>
      </c>
      <c r="AC105" s="122">
        <v>1017</v>
      </c>
      <c r="AD105" s="122">
        <v>989</v>
      </c>
      <c r="AE105" s="122">
        <v>901</v>
      </c>
      <c r="AF105" s="122">
        <v>859</v>
      </c>
      <c r="AG105" s="122">
        <v>818</v>
      </c>
    </row>
    <row r="106" spans="18:33" ht="15" x14ac:dyDescent="0.2">
      <c r="R106" s="122" t="s">
        <v>116</v>
      </c>
      <c r="S106" s="122">
        <v>441</v>
      </c>
      <c r="T106" s="122">
        <v>493</v>
      </c>
      <c r="U106" s="122">
        <v>490</v>
      </c>
      <c r="V106" s="122">
        <v>483</v>
      </c>
      <c r="W106" s="122">
        <v>468</v>
      </c>
      <c r="X106" s="122">
        <v>433</v>
      </c>
      <c r="Y106" s="122">
        <v>364</v>
      </c>
      <c r="Z106" s="122">
        <v>281</v>
      </c>
      <c r="AA106" s="122">
        <v>224</v>
      </c>
      <c r="AB106" s="122">
        <v>204</v>
      </c>
      <c r="AC106" s="122">
        <v>151</v>
      </c>
      <c r="AD106" s="122">
        <v>115</v>
      </c>
      <c r="AE106" s="122">
        <v>90</v>
      </c>
      <c r="AF106" s="122">
        <v>88</v>
      </c>
      <c r="AG106" s="122">
        <v>53</v>
      </c>
    </row>
    <row r="107" spans="18:33" ht="15" x14ac:dyDescent="0.2">
      <c r="R107" s="122" t="s">
        <v>106</v>
      </c>
      <c r="S107" s="122">
        <v>660</v>
      </c>
      <c r="T107" s="122">
        <v>652</v>
      </c>
      <c r="U107" s="122">
        <v>617</v>
      </c>
      <c r="V107" s="122">
        <v>627</v>
      </c>
      <c r="W107" s="122">
        <v>648</v>
      </c>
      <c r="X107" s="122">
        <v>651</v>
      </c>
      <c r="Y107" s="122">
        <v>653</v>
      </c>
      <c r="Z107" s="122">
        <v>672</v>
      </c>
      <c r="AA107" s="122">
        <v>675</v>
      </c>
      <c r="AB107" s="122">
        <v>682</v>
      </c>
      <c r="AC107" s="122">
        <v>649</v>
      </c>
      <c r="AD107" s="122">
        <v>681</v>
      </c>
      <c r="AE107" s="122">
        <v>660</v>
      </c>
      <c r="AF107" s="122">
        <v>675</v>
      </c>
      <c r="AG107" s="122">
        <v>655</v>
      </c>
    </row>
    <row r="108" spans="18:33" ht="15" x14ac:dyDescent="0.2">
      <c r="R108" s="122" t="s">
        <v>103</v>
      </c>
      <c r="S108" s="122">
        <v>1274</v>
      </c>
      <c r="T108" s="122">
        <v>1206</v>
      </c>
      <c r="U108" s="122">
        <v>1239</v>
      </c>
      <c r="V108" s="122">
        <v>1273</v>
      </c>
      <c r="W108" s="122">
        <v>1247</v>
      </c>
      <c r="X108" s="122">
        <v>1289</v>
      </c>
      <c r="Y108" s="122">
        <v>1286</v>
      </c>
      <c r="Z108" s="122">
        <v>1249</v>
      </c>
      <c r="AA108" s="122">
        <v>1289</v>
      </c>
      <c r="AB108" s="122">
        <v>1314</v>
      </c>
      <c r="AC108" s="122">
        <v>1313</v>
      </c>
      <c r="AD108" s="122">
        <v>1387</v>
      </c>
      <c r="AE108" s="122">
        <v>1351</v>
      </c>
      <c r="AF108" s="122">
        <v>1405</v>
      </c>
      <c r="AG108" s="122">
        <v>1389</v>
      </c>
    </row>
    <row r="109" spans="18:33" ht="15" x14ac:dyDescent="0.2">
      <c r="R109" s="122" t="s">
        <v>78</v>
      </c>
      <c r="S109" s="122">
        <v>1133</v>
      </c>
      <c r="T109" s="122">
        <v>1139</v>
      </c>
      <c r="U109" s="122">
        <v>1141</v>
      </c>
      <c r="V109" s="122">
        <v>1099</v>
      </c>
      <c r="W109" s="122">
        <v>1138</v>
      </c>
      <c r="X109" s="122">
        <v>1158</v>
      </c>
      <c r="Y109" s="122">
        <v>1170</v>
      </c>
      <c r="Z109" s="122">
        <v>1266</v>
      </c>
      <c r="AA109" s="122">
        <v>1323</v>
      </c>
      <c r="AB109" s="122">
        <v>1381</v>
      </c>
      <c r="AC109" s="122">
        <v>1445</v>
      </c>
      <c r="AD109" s="122">
        <v>1449</v>
      </c>
      <c r="AE109" s="122">
        <v>1411</v>
      </c>
      <c r="AF109" s="122">
        <v>1425</v>
      </c>
      <c r="AG109" s="122">
        <v>1455</v>
      </c>
    </row>
    <row r="110" spans="18:33" ht="15" x14ac:dyDescent="0.2">
      <c r="R110" s="122" t="s">
        <v>105</v>
      </c>
      <c r="S110" s="122">
        <v>1833</v>
      </c>
      <c r="T110" s="122">
        <v>1794</v>
      </c>
      <c r="U110" s="122">
        <v>1769</v>
      </c>
      <c r="V110" s="122">
        <v>1734</v>
      </c>
      <c r="W110" s="122">
        <v>1697</v>
      </c>
      <c r="X110" s="122">
        <v>1748</v>
      </c>
      <c r="Y110" s="122">
        <v>1708</v>
      </c>
      <c r="Z110" s="122">
        <v>1718</v>
      </c>
      <c r="AA110" s="122">
        <v>1781</v>
      </c>
      <c r="AB110" s="122">
        <v>1893</v>
      </c>
      <c r="AC110" s="122">
        <v>2012</v>
      </c>
      <c r="AD110" s="122">
        <v>2125</v>
      </c>
      <c r="AE110" s="122">
        <v>2042</v>
      </c>
      <c r="AF110" s="122">
        <v>2115</v>
      </c>
      <c r="AG110" s="122">
        <v>2151</v>
      </c>
    </row>
    <row r="111" spans="18:33" ht="15" x14ac:dyDescent="0.2">
      <c r="R111" s="122" t="s">
        <v>109</v>
      </c>
      <c r="S111" s="122">
        <v>1442</v>
      </c>
      <c r="T111" s="122">
        <v>1404</v>
      </c>
      <c r="U111" s="122">
        <v>1380</v>
      </c>
      <c r="V111" s="122">
        <v>1437</v>
      </c>
      <c r="W111" s="122">
        <v>1455</v>
      </c>
      <c r="X111" s="122">
        <v>1396</v>
      </c>
      <c r="Y111" s="122">
        <v>1416</v>
      </c>
      <c r="Z111" s="122">
        <v>1485</v>
      </c>
      <c r="AA111" s="122">
        <v>1558</v>
      </c>
      <c r="AB111" s="122">
        <v>1615</v>
      </c>
      <c r="AC111" s="122">
        <v>1586</v>
      </c>
      <c r="AD111" s="122">
        <v>1668</v>
      </c>
      <c r="AE111" s="122">
        <v>1645</v>
      </c>
      <c r="AF111" s="122">
        <v>1690</v>
      </c>
      <c r="AG111" s="122">
        <v>1666</v>
      </c>
    </row>
    <row r="112" spans="18:33" ht="15" x14ac:dyDescent="0.2">
      <c r="R112" s="122" t="s">
        <v>102</v>
      </c>
      <c r="S112" s="122">
        <v>1050</v>
      </c>
      <c r="T112" s="122">
        <v>1056</v>
      </c>
      <c r="U112" s="122">
        <v>1075</v>
      </c>
      <c r="V112" s="122">
        <v>1092</v>
      </c>
      <c r="W112" s="122">
        <v>1058</v>
      </c>
      <c r="X112" s="122">
        <v>1032</v>
      </c>
      <c r="Y112" s="122">
        <v>1048</v>
      </c>
      <c r="Z112" s="122">
        <v>1086</v>
      </c>
      <c r="AA112" s="122">
        <v>1116</v>
      </c>
      <c r="AB112" s="122">
        <v>1156</v>
      </c>
      <c r="AC112" s="122">
        <v>1160</v>
      </c>
      <c r="AD112" s="122">
        <v>1180</v>
      </c>
      <c r="AE112" s="122">
        <v>1150</v>
      </c>
      <c r="AF112" s="122">
        <v>1163</v>
      </c>
      <c r="AG112" s="122">
        <v>1134</v>
      </c>
    </row>
    <row r="113" spans="3:33" ht="15" x14ac:dyDescent="0.2">
      <c r="R113" s="122" t="s">
        <v>108</v>
      </c>
      <c r="S113" s="122">
        <v>862</v>
      </c>
      <c r="T113" s="122">
        <v>855</v>
      </c>
      <c r="U113" s="122">
        <v>808</v>
      </c>
      <c r="V113" s="122">
        <v>770</v>
      </c>
      <c r="W113" s="122">
        <v>705</v>
      </c>
      <c r="X113" s="122">
        <v>717</v>
      </c>
      <c r="Y113" s="122">
        <v>705</v>
      </c>
      <c r="Z113" s="122">
        <v>712</v>
      </c>
      <c r="AA113" s="122">
        <v>662</v>
      </c>
      <c r="AB113" s="122">
        <v>623</v>
      </c>
      <c r="AC113" s="122">
        <v>587</v>
      </c>
      <c r="AD113" s="122">
        <v>537</v>
      </c>
      <c r="AE113" s="122">
        <v>546</v>
      </c>
      <c r="AF113" s="122">
        <v>528</v>
      </c>
      <c r="AG113" s="122">
        <v>527</v>
      </c>
    </row>
    <row r="114" spans="3:33" ht="15" x14ac:dyDescent="0.2">
      <c r="R114" s="122" t="s">
        <v>97</v>
      </c>
      <c r="S114" s="122">
        <v>906</v>
      </c>
      <c r="T114" s="122">
        <v>916</v>
      </c>
      <c r="U114" s="122">
        <v>915</v>
      </c>
      <c r="V114" s="122">
        <v>932</v>
      </c>
      <c r="W114" s="122">
        <v>896</v>
      </c>
      <c r="X114" s="122">
        <v>905</v>
      </c>
      <c r="Y114" s="122">
        <v>879</v>
      </c>
      <c r="Z114" s="122">
        <v>918</v>
      </c>
      <c r="AA114" s="122">
        <v>951</v>
      </c>
      <c r="AB114" s="122">
        <v>981</v>
      </c>
      <c r="AC114" s="122">
        <v>949</v>
      </c>
      <c r="AD114" s="122">
        <v>980</v>
      </c>
      <c r="AE114" s="122">
        <v>1036</v>
      </c>
      <c r="AF114" s="122">
        <v>1079</v>
      </c>
      <c r="AG114" s="122">
        <v>1140</v>
      </c>
    </row>
    <row r="115" spans="3:33" ht="15" x14ac:dyDescent="0.2">
      <c r="R115" s="122" t="s">
        <v>83</v>
      </c>
      <c r="S115" s="122">
        <v>1271</v>
      </c>
      <c r="T115" s="122">
        <v>1312</v>
      </c>
      <c r="U115" s="122">
        <v>1245</v>
      </c>
      <c r="V115" s="122">
        <v>1203</v>
      </c>
      <c r="W115" s="122">
        <v>1238</v>
      </c>
      <c r="X115" s="122">
        <v>1263</v>
      </c>
      <c r="Y115" s="122">
        <v>1378</v>
      </c>
      <c r="Z115" s="122">
        <v>1458</v>
      </c>
      <c r="AA115" s="122">
        <v>1505</v>
      </c>
      <c r="AB115" s="122">
        <v>1582</v>
      </c>
      <c r="AC115" s="122">
        <v>1680</v>
      </c>
      <c r="AD115" s="122">
        <v>1809</v>
      </c>
      <c r="AE115" s="122">
        <v>1817</v>
      </c>
      <c r="AF115" s="122">
        <v>1876</v>
      </c>
      <c r="AG115" s="122">
        <v>1890</v>
      </c>
    </row>
    <row r="116" spans="3:33" ht="15" x14ac:dyDescent="0.2">
      <c r="R116" s="122" t="s">
        <v>121</v>
      </c>
      <c r="S116" s="122">
        <v>886</v>
      </c>
      <c r="T116" s="122">
        <v>944</v>
      </c>
      <c r="U116" s="122">
        <v>1117</v>
      </c>
      <c r="V116" s="122">
        <v>1356</v>
      </c>
      <c r="W116" s="122">
        <v>1526</v>
      </c>
      <c r="X116" s="122">
        <v>1458</v>
      </c>
      <c r="Y116" s="122">
        <v>1589</v>
      </c>
      <c r="Z116" s="122">
        <v>1642</v>
      </c>
      <c r="AA116" s="122">
        <v>1677</v>
      </c>
      <c r="AB116" s="122">
        <v>1702</v>
      </c>
      <c r="AC116" s="122">
        <v>1754</v>
      </c>
      <c r="AD116" s="122">
        <v>1827</v>
      </c>
      <c r="AE116" s="122">
        <v>1782</v>
      </c>
      <c r="AF116" s="122">
        <v>1949</v>
      </c>
      <c r="AG116" s="122">
        <v>1943</v>
      </c>
    </row>
    <row r="117" spans="3:33" ht="15" x14ac:dyDescent="0.2">
      <c r="R117" s="122" t="s">
        <v>140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43</v>
      </c>
      <c r="AC117" s="122">
        <v>212</v>
      </c>
      <c r="AD117" s="122">
        <v>411</v>
      </c>
      <c r="AE117" s="122">
        <v>533</v>
      </c>
      <c r="AF117" s="122">
        <v>712</v>
      </c>
      <c r="AG117" s="122">
        <v>860</v>
      </c>
    </row>
    <row r="118" spans="3:33" ht="15.75" x14ac:dyDescent="0.25">
      <c r="R118" s="162" t="s">
        <v>3</v>
      </c>
      <c r="S118" s="162">
        <f t="shared" ref="S118:AA118" si="2">SUM(S95:S116)</f>
        <v>23860</v>
      </c>
      <c r="T118" s="162">
        <f t="shared" si="2"/>
        <v>23740</v>
      </c>
      <c r="U118" s="162">
        <f t="shared" si="2"/>
        <v>23781</v>
      </c>
      <c r="V118" s="162">
        <f t="shared" si="2"/>
        <v>23741</v>
      </c>
      <c r="W118" s="162">
        <f t="shared" si="2"/>
        <v>23666</v>
      </c>
      <c r="X118" s="162">
        <f t="shared" si="2"/>
        <v>23543</v>
      </c>
      <c r="Y118" s="162">
        <f t="shared" si="2"/>
        <v>23278</v>
      </c>
      <c r="Z118" s="162">
        <f t="shared" si="2"/>
        <v>23950</v>
      </c>
      <c r="AA118" s="162">
        <f t="shared" si="2"/>
        <v>24559</v>
      </c>
      <c r="AB118" s="162">
        <f t="shared" ref="AB118:AG118" si="3">SUM(AB95:AB117)</f>
        <v>25013</v>
      </c>
      <c r="AC118" s="162">
        <f t="shared" si="3"/>
        <v>25466</v>
      </c>
      <c r="AD118" s="162">
        <f t="shared" si="3"/>
        <v>26187</v>
      </c>
      <c r="AE118" s="162">
        <f t="shared" si="3"/>
        <v>25878</v>
      </c>
      <c r="AF118" s="162">
        <f t="shared" si="3"/>
        <v>26910</v>
      </c>
      <c r="AG118" s="162">
        <f t="shared" si="3"/>
        <v>27206</v>
      </c>
    </row>
    <row r="119" spans="3:33" ht="14.25" x14ac:dyDescent="0.2">
      <c r="R119" s="125"/>
      <c r="S119" s="125"/>
      <c r="T119" s="125"/>
      <c r="U119" s="125"/>
    </row>
    <row r="120" spans="3:33" ht="15" x14ac:dyDescent="0.25">
      <c r="R120" s="127" t="s">
        <v>34</v>
      </c>
      <c r="S120" s="126">
        <v>42841</v>
      </c>
      <c r="T120" s="126">
        <v>42871</v>
      </c>
      <c r="U120" s="126">
        <v>42902</v>
      </c>
      <c r="V120" s="126">
        <v>42932</v>
      </c>
      <c r="W120" s="126">
        <v>42963</v>
      </c>
      <c r="X120" s="126">
        <v>42979</v>
      </c>
      <c r="Y120" s="126">
        <v>43009</v>
      </c>
      <c r="Z120" s="126">
        <v>43041</v>
      </c>
      <c r="AA120" s="126">
        <v>43072</v>
      </c>
      <c r="AB120" s="126">
        <v>43103</v>
      </c>
      <c r="AC120" s="126">
        <v>43134</v>
      </c>
      <c r="AD120" s="126">
        <v>43160</v>
      </c>
      <c r="AE120" s="126">
        <v>43191</v>
      </c>
      <c r="AF120" s="126">
        <v>43221</v>
      </c>
      <c r="AG120" s="126">
        <v>43252</v>
      </c>
    </row>
    <row r="121" spans="3:33" ht="15" x14ac:dyDescent="0.2">
      <c r="C121" s="110"/>
      <c r="R121" s="122" t="s">
        <v>126</v>
      </c>
      <c r="S121" s="122">
        <v>6462761</v>
      </c>
      <c r="T121" s="122">
        <v>5416847</v>
      </c>
      <c r="U121" s="122">
        <v>5184994</v>
      </c>
      <c r="V121" s="122">
        <v>4654469</v>
      </c>
      <c r="W121" s="122">
        <v>4973436</v>
      </c>
      <c r="X121" s="122">
        <v>4880171</v>
      </c>
      <c r="Y121" s="122">
        <v>4780198</v>
      </c>
      <c r="Z121" s="122">
        <v>5364977</v>
      </c>
      <c r="AA121" s="122">
        <v>5683110</v>
      </c>
      <c r="AB121" s="122">
        <v>5709329</v>
      </c>
      <c r="AC121" s="122">
        <v>5938291</v>
      </c>
      <c r="AD121" s="122">
        <v>6200738</v>
      </c>
      <c r="AE121" s="122">
        <v>6503983</v>
      </c>
      <c r="AF121" s="122">
        <v>6620067</v>
      </c>
      <c r="AG121" s="122">
        <v>6822335</v>
      </c>
    </row>
    <row r="122" spans="3:33" ht="15" x14ac:dyDescent="0.2">
      <c r="R122" s="122" t="s">
        <v>122</v>
      </c>
      <c r="S122" s="122">
        <v>20336487</v>
      </c>
      <c r="T122" s="122">
        <v>20514898</v>
      </c>
      <c r="U122" s="122">
        <v>21378461</v>
      </c>
      <c r="V122" s="122">
        <v>22671328</v>
      </c>
      <c r="W122" s="122">
        <v>23076613</v>
      </c>
      <c r="X122" s="122">
        <v>24393231</v>
      </c>
      <c r="Y122" s="122">
        <v>24784241</v>
      </c>
      <c r="Z122" s="122">
        <v>25076613</v>
      </c>
      <c r="AA122" s="122">
        <v>25516543</v>
      </c>
      <c r="AB122" s="122">
        <v>25825015</v>
      </c>
      <c r="AC122" s="122">
        <v>26380659</v>
      </c>
      <c r="AD122" s="122">
        <v>28025475</v>
      </c>
      <c r="AE122" s="122">
        <v>28296639</v>
      </c>
      <c r="AF122" s="122">
        <v>29613243</v>
      </c>
      <c r="AG122" s="122">
        <v>30244961</v>
      </c>
    </row>
    <row r="123" spans="3:33" ht="15" x14ac:dyDescent="0.2">
      <c r="R123" s="122" t="s">
        <v>94</v>
      </c>
      <c r="S123" s="122">
        <v>11075291</v>
      </c>
      <c r="T123" s="122">
        <v>11051469</v>
      </c>
      <c r="U123" s="122">
        <v>11711761</v>
      </c>
      <c r="V123" s="122">
        <v>10996313</v>
      </c>
      <c r="W123" s="122">
        <v>11895312</v>
      </c>
      <c r="X123" s="122">
        <v>12070281</v>
      </c>
      <c r="Y123" s="122">
        <v>12211370</v>
      </c>
      <c r="Z123" s="122">
        <v>11697717</v>
      </c>
      <c r="AA123" s="122">
        <v>11726527</v>
      </c>
      <c r="AB123" s="122">
        <v>11525546</v>
      </c>
      <c r="AC123" s="122">
        <v>12513476</v>
      </c>
      <c r="AD123" s="122">
        <v>13264620</v>
      </c>
      <c r="AE123" s="122">
        <v>13585067</v>
      </c>
      <c r="AF123" s="122">
        <v>13521817</v>
      </c>
      <c r="AG123" s="122">
        <v>14103829</v>
      </c>
    </row>
    <row r="124" spans="3:33" ht="15" x14ac:dyDescent="0.2">
      <c r="R124" s="122" t="s">
        <v>98</v>
      </c>
      <c r="S124" s="122">
        <v>13348384</v>
      </c>
      <c r="T124" s="122">
        <v>14107524</v>
      </c>
      <c r="U124" s="122">
        <v>14444294</v>
      </c>
      <c r="V124" s="122">
        <v>15341796</v>
      </c>
      <c r="W124" s="122">
        <v>16462050</v>
      </c>
      <c r="X124" s="122">
        <v>16642257</v>
      </c>
      <c r="Y124" s="122">
        <v>16988774</v>
      </c>
      <c r="Z124" s="122">
        <v>17284008</v>
      </c>
      <c r="AA124" s="122">
        <v>17938294</v>
      </c>
      <c r="AB124" s="122">
        <v>19329149</v>
      </c>
      <c r="AC124" s="122">
        <v>19986723</v>
      </c>
      <c r="AD124" s="122">
        <v>23775586</v>
      </c>
      <c r="AE124" s="122">
        <v>26034133</v>
      </c>
      <c r="AF124" s="122">
        <v>31316123</v>
      </c>
      <c r="AG124" s="122">
        <v>33555316</v>
      </c>
    </row>
    <row r="125" spans="3:33" ht="15" x14ac:dyDescent="0.2">
      <c r="R125" s="122" t="s">
        <v>123</v>
      </c>
      <c r="S125" s="122">
        <v>13901592</v>
      </c>
      <c r="T125" s="122">
        <v>14191022</v>
      </c>
      <c r="U125" s="122">
        <v>14704242</v>
      </c>
      <c r="V125" s="122">
        <v>15726460</v>
      </c>
      <c r="W125" s="122">
        <v>15545750</v>
      </c>
      <c r="X125" s="122">
        <v>15427164</v>
      </c>
      <c r="Y125" s="122">
        <v>15433884</v>
      </c>
      <c r="Z125" s="122">
        <v>16209793</v>
      </c>
      <c r="AA125" s="122">
        <v>16238787</v>
      </c>
      <c r="AB125" s="122">
        <v>15835336</v>
      </c>
      <c r="AC125" s="122">
        <v>16071146</v>
      </c>
      <c r="AD125" s="122">
        <v>18460206</v>
      </c>
      <c r="AE125" s="122">
        <v>17509207</v>
      </c>
      <c r="AF125" s="122">
        <v>18628459</v>
      </c>
      <c r="AG125" s="122">
        <v>18938598</v>
      </c>
    </row>
    <row r="126" spans="3:33" ht="15" x14ac:dyDescent="0.2">
      <c r="R126" s="122" t="s">
        <v>92</v>
      </c>
      <c r="S126" s="122">
        <v>41656</v>
      </c>
      <c r="T126" s="122">
        <v>39099</v>
      </c>
      <c r="U126" s="122">
        <v>0</v>
      </c>
      <c r="V126" s="122">
        <v>0</v>
      </c>
      <c r="W126" s="122">
        <v>0</v>
      </c>
      <c r="X126" s="122">
        <v>0</v>
      </c>
      <c r="Y126" s="122">
        <v>0</v>
      </c>
      <c r="Z126" s="122">
        <v>0</v>
      </c>
      <c r="AA126" s="122">
        <v>0</v>
      </c>
      <c r="AB126" s="122">
        <v>0</v>
      </c>
      <c r="AC126" s="122">
        <v>0</v>
      </c>
      <c r="AD126" s="122">
        <v>0</v>
      </c>
      <c r="AE126" s="122">
        <v>0</v>
      </c>
      <c r="AF126" s="122">
        <v>0</v>
      </c>
      <c r="AG126" s="122">
        <v>0</v>
      </c>
    </row>
    <row r="127" spans="3:33" ht="15" x14ac:dyDescent="0.2">
      <c r="R127" s="122" t="s">
        <v>93</v>
      </c>
      <c r="S127" s="122">
        <v>4299146</v>
      </c>
      <c r="T127" s="122">
        <v>3729046</v>
      </c>
      <c r="U127" s="122">
        <v>3168736</v>
      </c>
      <c r="V127" s="122">
        <v>2645019</v>
      </c>
      <c r="W127" s="122">
        <v>2198643</v>
      </c>
      <c r="X127" s="122">
        <v>1799002</v>
      </c>
      <c r="Y127" s="122">
        <v>1608551</v>
      </c>
      <c r="Z127" s="122">
        <v>1504610</v>
      </c>
      <c r="AA127" s="122">
        <v>1462308</v>
      </c>
      <c r="AB127" s="122">
        <v>1433865</v>
      </c>
      <c r="AC127" s="122">
        <v>1417131</v>
      </c>
      <c r="AD127" s="122">
        <v>510620</v>
      </c>
      <c r="AE127" s="122">
        <v>503878</v>
      </c>
      <c r="AF127" s="122">
        <v>502192</v>
      </c>
      <c r="AG127" s="122">
        <v>498094</v>
      </c>
    </row>
    <row r="128" spans="3:33" ht="15" x14ac:dyDescent="0.2">
      <c r="R128" s="122" t="s">
        <v>75</v>
      </c>
      <c r="S128" s="122">
        <v>13966976</v>
      </c>
      <c r="T128" s="122">
        <v>13275779</v>
      </c>
      <c r="U128" s="122">
        <v>13188720</v>
      </c>
      <c r="V128" s="122">
        <v>11982602</v>
      </c>
      <c r="W128" s="122">
        <v>12665329</v>
      </c>
      <c r="X128" s="122">
        <v>13108299</v>
      </c>
      <c r="Y128" s="122">
        <v>12166026</v>
      </c>
      <c r="Z128" s="122">
        <v>13053771</v>
      </c>
      <c r="AA128" s="122">
        <v>14155050</v>
      </c>
      <c r="AB128" s="122">
        <v>14367361</v>
      </c>
      <c r="AC128" s="122">
        <v>15342012</v>
      </c>
      <c r="AD128" s="122">
        <v>14340109</v>
      </c>
      <c r="AE128" s="122">
        <v>14832057</v>
      </c>
      <c r="AF128" s="122">
        <v>15393973</v>
      </c>
      <c r="AG128" s="122">
        <v>15399376</v>
      </c>
    </row>
    <row r="129" spans="18:33" ht="15" x14ac:dyDescent="0.2">
      <c r="R129" s="122" t="s">
        <v>76</v>
      </c>
      <c r="S129" s="122">
        <v>7579701</v>
      </c>
      <c r="T129" s="122">
        <v>7243118</v>
      </c>
      <c r="U129" s="122">
        <v>6513737</v>
      </c>
      <c r="V129" s="122">
        <v>5776898</v>
      </c>
      <c r="W129" s="122">
        <v>6745066</v>
      </c>
      <c r="X129" s="122">
        <v>7443313</v>
      </c>
      <c r="Y129" s="122">
        <v>6775043</v>
      </c>
      <c r="Z129" s="122">
        <v>9197690</v>
      </c>
      <c r="AA129" s="122">
        <v>10786187</v>
      </c>
      <c r="AB129" s="122">
        <v>11723030</v>
      </c>
      <c r="AC129" s="122">
        <v>11599695</v>
      </c>
      <c r="AD129" s="122">
        <v>11736016</v>
      </c>
      <c r="AE129" s="122">
        <v>11600753</v>
      </c>
      <c r="AF129" s="122">
        <v>11243709</v>
      </c>
      <c r="AG129" s="122">
        <v>11103027</v>
      </c>
    </row>
    <row r="130" spans="18:33" ht="15" x14ac:dyDescent="0.2">
      <c r="R130" s="122" t="s">
        <v>107</v>
      </c>
      <c r="S130" s="122">
        <v>19630236</v>
      </c>
      <c r="T130" s="122">
        <v>18289774</v>
      </c>
      <c r="U130" s="122">
        <v>17388154</v>
      </c>
      <c r="V130" s="122">
        <v>16272993</v>
      </c>
      <c r="W130" s="122">
        <v>14834431</v>
      </c>
      <c r="X130" s="122">
        <v>14094290</v>
      </c>
      <c r="Y130" s="122">
        <v>13655649</v>
      </c>
      <c r="Z130" s="122">
        <v>13676011</v>
      </c>
      <c r="AA130" s="122">
        <v>13533229</v>
      </c>
      <c r="AB130" s="122">
        <v>12619783</v>
      </c>
      <c r="AC130" s="122">
        <v>12387842</v>
      </c>
      <c r="AD130" s="122">
        <v>13045343</v>
      </c>
      <c r="AE130" s="122">
        <v>13553907</v>
      </c>
      <c r="AF130" s="122">
        <v>14787145</v>
      </c>
      <c r="AG130" s="122">
        <v>15958185</v>
      </c>
    </row>
    <row r="131" spans="18:33" ht="15" x14ac:dyDescent="0.2">
      <c r="R131" s="122" t="s">
        <v>95</v>
      </c>
      <c r="S131" s="122">
        <v>14673955</v>
      </c>
      <c r="T131" s="122">
        <v>15346276</v>
      </c>
      <c r="U131" s="122">
        <v>14871086</v>
      </c>
      <c r="V131" s="122">
        <v>13496783</v>
      </c>
      <c r="W131" s="122">
        <v>13627653</v>
      </c>
      <c r="X131" s="122">
        <v>14514698</v>
      </c>
      <c r="Y131" s="122">
        <v>15365944</v>
      </c>
      <c r="Z131" s="122">
        <v>15040164</v>
      </c>
      <c r="AA131" s="122">
        <v>14933239</v>
      </c>
      <c r="AB131" s="122">
        <v>13538681</v>
      </c>
      <c r="AC131" s="122">
        <v>12948482</v>
      </c>
      <c r="AD131" s="122">
        <v>12034650</v>
      </c>
      <c r="AE131" s="122">
        <v>10386089</v>
      </c>
      <c r="AF131" s="122">
        <v>9324990</v>
      </c>
      <c r="AG131" s="122">
        <v>9137797</v>
      </c>
    </row>
    <row r="132" spans="18:33" ht="15" x14ac:dyDescent="0.2">
      <c r="R132" s="122" t="s">
        <v>116</v>
      </c>
      <c r="S132" s="122">
        <v>5895543</v>
      </c>
      <c r="T132" s="122">
        <v>6206122</v>
      </c>
      <c r="U132" s="122">
        <v>5474626</v>
      </c>
      <c r="V132" s="122">
        <v>4652845</v>
      </c>
      <c r="W132" s="122">
        <v>3837437</v>
      </c>
      <c r="X132" s="122">
        <v>3045285</v>
      </c>
      <c r="Y132" s="122">
        <v>2358672</v>
      </c>
      <c r="Z132" s="122">
        <v>1770170</v>
      </c>
      <c r="AA132" s="122">
        <v>1341150</v>
      </c>
      <c r="AB132" s="122">
        <v>1011593</v>
      </c>
      <c r="AC132" s="122">
        <v>688212</v>
      </c>
      <c r="AD132" s="122">
        <v>465870</v>
      </c>
      <c r="AE132" s="122">
        <v>350996</v>
      </c>
      <c r="AF132" s="122">
        <v>285612</v>
      </c>
      <c r="AG132" s="122">
        <v>205546</v>
      </c>
    </row>
    <row r="133" spans="18:33" ht="15" x14ac:dyDescent="0.2">
      <c r="R133" s="122" t="s">
        <v>106</v>
      </c>
      <c r="S133" s="122">
        <v>7794989</v>
      </c>
      <c r="T133" s="122">
        <v>8358959</v>
      </c>
      <c r="U133" s="122">
        <v>8027304</v>
      </c>
      <c r="V133" s="122">
        <v>8180557</v>
      </c>
      <c r="W133" s="122">
        <v>8565733</v>
      </c>
      <c r="X133" s="122">
        <v>8815198</v>
      </c>
      <c r="Y133" s="122">
        <v>8827586</v>
      </c>
      <c r="Z133" s="122">
        <v>8706249</v>
      </c>
      <c r="AA133" s="122">
        <v>8455778</v>
      </c>
      <c r="AB133" s="122">
        <v>8261972</v>
      </c>
      <c r="AC133" s="122">
        <v>7844166</v>
      </c>
      <c r="AD133" s="122">
        <v>8549003</v>
      </c>
      <c r="AE133" s="122">
        <v>8693256</v>
      </c>
      <c r="AF133" s="122">
        <v>9063528</v>
      </c>
      <c r="AG133" s="122">
        <v>8783599</v>
      </c>
    </row>
    <row r="134" spans="18:33" ht="15" x14ac:dyDescent="0.2">
      <c r="R134" s="122" t="s">
        <v>103</v>
      </c>
      <c r="S134" s="122">
        <v>18278610</v>
      </c>
      <c r="T134" s="122">
        <v>16882247</v>
      </c>
      <c r="U134" s="122">
        <v>18278749</v>
      </c>
      <c r="V134" s="122">
        <v>18096547</v>
      </c>
      <c r="W134" s="122">
        <v>17992499</v>
      </c>
      <c r="X134" s="122">
        <v>17762873</v>
      </c>
      <c r="Y134" s="122">
        <v>17654093</v>
      </c>
      <c r="Z134" s="122">
        <v>16749473</v>
      </c>
      <c r="AA134" s="122">
        <v>16898263</v>
      </c>
      <c r="AB134" s="122">
        <v>16832726</v>
      </c>
      <c r="AC134" s="122">
        <v>17196515</v>
      </c>
      <c r="AD134" s="122">
        <v>19179307</v>
      </c>
      <c r="AE134" s="122">
        <v>19452403</v>
      </c>
      <c r="AF134" s="122">
        <v>20394911</v>
      </c>
      <c r="AG134" s="122">
        <v>20251924</v>
      </c>
    </row>
    <row r="135" spans="18:33" ht="15" x14ac:dyDescent="0.2">
      <c r="R135" s="122" t="s">
        <v>78</v>
      </c>
      <c r="S135" s="122">
        <v>13826614</v>
      </c>
      <c r="T135" s="122">
        <v>15448419</v>
      </c>
      <c r="U135" s="122">
        <v>15363217</v>
      </c>
      <c r="V135" s="122">
        <v>15146703</v>
      </c>
      <c r="W135" s="122">
        <v>16853863</v>
      </c>
      <c r="X135" s="122">
        <v>16384414</v>
      </c>
      <c r="Y135" s="122">
        <v>17321874</v>
      </c>
      <c r="Z135" s="122">
        <v>18059856</v>
      </c>
      <c r="AA135" s="122">
        <v>18501739</v>
      </c>
      <c r="AB135" s="122">
        <v>19038270</v>
      </c>
      <c r="AC135" s="122">
        <v>18917546</v>
      </c>
      <c r="AD135" s="122">
        <v>19064423</v>
      </c>
      <c r="AE135" s="122">
        <v>18628285</v>
      </c>
      <c r="AF135" s="122">
        <v>19226732</v>
      </c>
      <c r="AG135" s="122">
        <v>20104238</v>
      </c>
    </row>
    <row r="136" spans="18:33" ht="15" x14ac:dyDescent="0.2">
      <c r="R136" s="122" t="s">
        <v>105</v>
      </c>
      <c r="S136" s="122">
        <v>26855750</v>
      </c>
      <c r="T136" s="122">
        <v>25880403</v>
      </c>
      <c r="U136" s="122">
        <v>24969426</v>
      </c>
      <c r="V136" s="122">
        <v>25444264</v>
      </c>
      <c r="W136" s="122">
        <v>25682247</v>
      </c>
      <c r="X136" s="122">
        <v>26336508</v>
      </c>
      <c r="Y136" s="122">
        <v>25524536</v>
      </c>
      <c r="Z136" s="122">
        <v>24750557</v>
      </c>
      <c r="AA136" s="122">
        <v>25374738</v>
      </c>
      <c r="AB136" s="122">
        <v>27929668</v>
      </c>
      <c r="AC136" s="122">
        <v>30276302</v>
      </c>
      <c r="AD136" s="122">
        <v>32403254</v>
      </c>
      <c r="AE136" s="122">
        <v>32343340</v>
      </c>
      <c r="AF136" s="122">
        <v>32880395</v>
      </c>
      <c r="AG136" s="122">
        <v>33320366</v>
      </c>
    </row>
    <row r="137" spans="18:33" ht="15" x14ac:dyDescent="0.2">
      <c r="R137" s="122" t="s">
        <v>109</v>
      </c>
      <c r="S137" s="122">
        <v>12245733</v>
      </c>
      <c r="T137" s="122">
        <v>11525309</v>
      </c>
      <c r="U137" s="122">
        <v>11909277</v>
      </c>
      <c r="V137" s="122">
        <v>13049363</v>
      </c>
      <c r="W137" s="122">
        <v>13301632</v>
      </c>
      <c r="X137" s="122">
        <v>14536010</v>
      </c>
      <c r="Y137" s="122">
        <v>15001184</v>
      </c>
      <c r="Z137" s="122">
        <v>14721570</v>
      </c>
      <c r="AA137" s="122">
        <v>15452157</v>
      </c>
      <c r="AB137" s="122">
        <v>16494441</v>
      </c>
      <c r="AC137" s="122">
        <v>17336530</v>
      </c>
      <c r="AD137" s="122">
        <v>19898456</v>
      </c>
      <c r="AE137" s="122">
        <v>19784525</v>
      </c>
      <c r="AF137" s="122">
        <v>18966596</v>
      </c>
      <c r="AG137" s="122">
        <v>18702539</v>
      </c>
    </row>
    <row r="138" spans="18:33" ht="15" x14ac:dyDescent="0.2">
      <c r="R138" s="122" t="s">
        <v>102</v>
      </c>
      <c r="S138" s="122">
        <v>7956312</v>
      </c>
      <c r="T138" s="122">
        <v>8238871</v>
      </c>
      <c r="U138" s="122">
        <v>8787988</v>
      </c>
      <c r="V138" s="122">
        <v>8760256</v>
      </c>
      <c r="W138" s="122">
        <v>9028477</v>
      </c>
      <c r="X138" s="122">
        <v>9918734</v>
      </c>
      <c r="Y138" s="122">
        <v>10222824</v>
      </c>
      <c r="Z138" s="122">
        <v>9836116</v>
      </c>
      <c r="AA138" s="122">
        <v>9888232</v>
      </c>
      <c r="AB138" s="122">
        <v>10474502</v>
      </c>
      <c r="AC138" s="122">
        <v>11158237</v>
      </c>
      <c r="AD138" s="122">
        <v>11403072</v>
      </c>
      <c r="AE138" s="122">
        <v>10853776</v>
      </c>
      <c r="AF138" s="122">
        <v>10915076</v>
      </c>
      <c r="AG138" s="122">
        <v>10880825</v>
      </c>
    </row>
    <row r="139" spans="18:33" ht="15" x14ac:dyDescent="0.2">
      <c r="R139" s="122" t="s">
        <v>108</v>
      </c>
      <c r="S139" s="122">
        <v>5996222</v>
      </c>
      <c r="T139" s="122">
        <v>5882534</v>
      </c>
      <c r="U139" s="122">
        <v>5916898</v>
      </c>
      <c r="V139" s="122">
        <v>5734277</v>
      </c>
      <c r="W139" s="122">
        <v>5088092</v>
      </c>
      <c r="X139" s="122">
        <v>5962477</v>
      </c>
      <c r="Y139" s="122">
        <v>6732204</v>
      </c>
      <c r="Z139" s="122">
        <v>6381233</v>
      </c>
      <c r="AA139" s="122">
        <v>5769410</v>
      </c>
      <c r="AB139" s="122">
        <v>5760130</v>
      </c>
      <c r="AC139" s="122">
        <v>5832269</v>
      </c>
      <c r="AD139" s="122">
        <v>6133283</v>
      </c>
      <c r="AE139" s="122">
        <v>6086585</v>
      </c>
      <c r="AF139" s="122">
        <v>5789041</v>
      </c>
      <c r="AG139" s="122">
        <v>5979471</v>
      </c>
    </row>
    <row r="140" spans="18:33" ht="15" x14ac:dyDescent="0.2">
      <c r="R140" s="122" t="s">
        <v>97</v>
      </c>
      <c r="S140" s="122">
        <v>7610738</v>
      </c>
      <c r="T140" s="122">
        <v>7830526</v>
      </c>
      <c r="U140" s="122">
        <v>7482265</v>
      </c>
      <c r="V140" s="122">
        <v>8690426</v>
      </c>
      <c r="W140" s="122">
        <v>8578095</v>
      </c>
      <c r="X140" s="122">
        <v>9658907</v>
      </c>
      <c r="Y140" s="122">
        <v>9827825</v>
      </c>
      <c r="Z140" s="122">
        <v>10065102</v>
      </c>
      <c r="AA140" s="122">
        <v>10856861</v>
      </c>
      <c r="AB140" s="122">
        <v>10893915</v>
      </c>
      <c r="AC140" s="122">
        <v>10320828</v>
      </c>
      <c r="AD140" s="122">
        <v>11442949</v>
      </c>
      <c r="AE140" s="122">
        <v>12022031</v>
      </c>
      <c r="AF140" s="122">
        <v>12477272</v>
      </c>
      <c r="AG140" s="122">
        <v>14133491</v>
      </c>
    </row>
    <row r="141" spans="18:33" ht="15" x14ac:dyDescent="0.2">
      <c r="R141" s="122" t="s">
        <v>83</v>
      </c>
      <c r="S141" s="122">
        <v>9111555</v>
      </c>
      <c r="T141" s="122">
        <v>9590928</v>
      </c>
      <c r="U141" s="122">
        <v>10815588</v>
      </c>
      <c r="V141" s="122">
        <v>10993660</v>
      </c>
      <c r="W141" s="122">
        <v>12588387</v>
      </c>
      <c r="X141" s="122">
        <v>13513273</v>
      </c>
      <c r="Y141" s="122">
        <v>15259467</v>
      </c>
      <c r="Z141" s="122">
        <v>17343275</v>
      </c>
      <c r="AA141" s="122">
        <v>19191677</v>
      </c>
      <c r="AB141" s="122">
        <v>19451950</v>
      </c>
      <c r="AC141" s="122">
        <v>19971529</v>
      </c>
      <c r="AD141" s="122">
        <v>20575365</v>
      </c>
      <c r="AE141" s="122">
        <v>18921216</v>
      </c>
      <c r="AF141" s="122">
        <v>19497479</v>
      </c>
      <c r="AG141" s="122">
        <v>19815403</v>
      </c>
    </row>
    <row r="142" spans="18:33" ht="15" x14ac:dyDescent="0.2">
      <c r="R142" s="122" t="s">
        <v>121</v>
      </c>
      <c r="S142" s="122">
        <v>7342626</v>
      </c>
      <c r="T142" s="122">
        <v>7169007</v>
      </c>
      <c r="U142" s="122">
        <v>8200385</v>
      </c>
      <c r="V142" s="122">
        <v>9885833</v>
      </c>
      <c r="W142" s="122">
        <v>10520395</v>
      </c>
      <c r="X142" s="122">
        <v>10486735</v>
      </c>
      <c r="Y142" s="122">
        <v>11571129</v>
      </c>
      <c r="Z142" s="122">
        <v>12582645</v>
      </c>
      <c r="AA142" s="122">
        <v>13855071</v>
      </c>
      <c r="AB142" s="122">
        <v>14805547</v>
      </c>
      <c r="AC142" s="122">
        <v>15643330</v>
      </c>
      <c r="AD142" s="122">
        <v>17288021</v>
      </c>
      <c r="AE142" s="122">
        <v>15802197</v>
      </c>
      <c r="AF142" s="122">
        <v>17014695</v>
      </c>
      <c r="AG142" s="122">
        <v>18068157</v>
      </c>
    </row>
    <row r="143" spans="18:33" ht="15" x14ac:dyDescent="0.2">
      <c r="R143" s="122" t="s">
        <v>140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820000</v>
      </c>
      <c r="AC143" s="122">
        <v>4015616</v>
      </c>
      <c r="AD143" s="122">
        <v>7971616</v>
      </c>
      <c r="AE143" s="122">
        <v>10034026</v>
      </c>
      <c r="AF143" s="122">
        <v>12922156</v>
      </c>
      <c r="AG143" s="122">
        <v>14963705</v>
      </c>
    </row>
    <row r="144" spans="18:33" ht="15.75" x14ac:dyDescent="0.25">
      <c r="R144" s="162" t="s">
        <v>3</v>
      </c>
      <c r="S144" s="162">
        <f t="shared" ref="S144:AB144" si="4">SUM(S121:S142)</f>
        <v>248230877</v>
      </c>
      <c r="T144" s="162">
        <f t="shared" si="4"/>
        <v>246218177</v>
      </c>
      <c r="U144" s="162">
        <f t="shared" si="4"/>
        <v>247779908</v>
      </c>
      <c r="V144" s="162">
        <f t="shared" si="4"/>
        <v>248199392</v>
      </c>
      <c r="W144" s="162">
        <f t="shared" si="4"/>
        <v>254061140</v>
      </c>
      <c r="X144" s="162">
        <f t="shared" si="4"/>
        <v>260793120</v>
      </c>
      <c r="Y144" s="162">
        <f t="shared" si="4"/>
        <v>264071074</v>
      </c>
      <c r="Z144" s="162">
        <f t="shared" si="4"/>
        <v>269071600</v>
      </c>
      <c r="AA144" s="162">
        <f t="shared" si="4"/>
        <v>277558350</v>
      </c>
      <c r="AB144" s="162">
        <f t="shared" si="4"/>
        <v>282861809</v>
      </c>
      <c r="AC144" s="324">
        <f>SUM(AC121:AC143)</f>
        <v>293786537</v>
      </c>
      <c r="AD144" s="324">
        <f>SUM(AD121:AD143)</f>
        <v>315767982</v>
      </c>
      <c r="AE144" s="324">
        <f>SUM(AE121:AE143)</f>
        <v>315778349</v>
      </c>
      <c r="AF144" s="324">
        <f>SUM(AF121:AF143)</f>
        <v>330385211</v>
      </c>
      <c r="AG144" s="324">
        <f>SUM(AG121:AG143)</f>
        <v>340970782</v>
      </c>
    </row>
    <row r="145" spans="19:21" ht="14.25" x14ac:dyDescent="0.2">
      <c r="S145" s="125"/>
      <c r="T145" s="125"/>
      <c r="U145" s="125"/>
    </row>
    <row r="146" spans="19:21" ht="14.25" x14ac:dyDescent="0.2">
      <c r="S146" s="125"/>
      <c r="T146" s="125"/>
      <c r="U146" s="125"/>
    </row>
    <row r="147" spans="19:21" ht="14.25" x14ac:dyDescent="0.2">
      <c r="S147" s="125"/>
      <c r="T147" s="125"/>
      <c r="U147" s="125"/>
    </row>
    <row r="148" spans="19:21" ht="14.25" x14ac:dyDescent="0.2">
      <c r="S148" s="125"/>
      <c r="T148" s="125"/>
      <c r="U148" s="125"/>
    </row>
    <row r="149" spans="19:21" ht="14.25" x14ac:dyDescent="0.2">
      <c r="S149" s="125"/>
      <c r="T149" s="125"/>
      <c r="U149" s="125"/>
    </row>
    <row r="150" spans="19:21" ht="14.25" x14ac:dyDescent="0.2">
      <c r="S150" s="125"/>
      <c r="T150" s="125"/>
      <c r="U150" s="125"/>
    </row>
  </sheetData>
  <mergeCells count="2">
    <mergeCell ref="A2:U2"/>
    <mergeCell ref="R7:U7"/>
  </mergeCells>
  <phoneticPr fontId="0" type="noConversion"/>
  <pageMargins left="0.51181102362204722" right="0.23" top="0.23622047244094491" bottom="0.23622047244094491" header="0.51181102362204722" footer="0.51181102362204722"/>
  <pageSetup paperSize="5" scale="31" orientation="portrait" r:id="rId1"/>
  <headerFooter alignWithMargins="0"/>
  <ignoredErrors>
    <ignoredError sqref="S118:T118 S144:T144 S116:T1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AA117"/>
  <sheetViews>
    <sheetView zoomScale="91" zoomScaleNormal="91" workbookViewId="0"/>
  </sheetViews>
  <sheetFormatPr defaultRowHeight="12.75" x14ac:dyDescent="0.2"/>
  <cols>
    <col min="14" max="14" width="16.140625" bestFit="1" customWidth="1"/>
    <col min="15" max="15" width="18.28515625" customWidth="1"/>
    <col min="16" max="16" width="16.140625" bestFit="1" customWidth="1"/>
    <col min="17" max="17" width="16" bestFit="1" customWidth="1"/>
    <col min="18" max="20" width="14.7109375" bestFit="1" customWidth="1"/>
    <col min="21" max="26" width="14.7109375" customWidth="1"/>
    <col min="27" max="27" width="15.28515625" bestFit="1" customWidth="1"/>
  </cols>
  <sheetData>
    <row r="1" spans="14:27" ht="15.75" thickBot="1" x14ac:dyDescent="0.3">
      <c r="N1" s="325" t="s">
        <v>162</v>
      </c>
      <c r="O1" s="326"/>
      <c r="P1" s="326"/>
      <c r="Q1" s="327"/>
    </row>
    <row r="2" spans="14:27" ht="27.75" customHeight="1" x14ac:dyDescent="0.2">
      <c r="N2" s="5" t="s">
        <v>34</v>
      </c>
      <c r="O2" s="6" t="s">
        <v>36</v>
      </c>
      <c r="P2" s="7" t="s">
        <v>33</v>
      </c>
      <c r="Q2" s="6" t="s">
        <v>173</v>
      </c>
    </row>
    <row r="3" spans="14:27" ht="15" x14ac:dyDescent="0.2">
      <c r="N3" s="328" t="s">
        <v>152</v>
      </c>
      <c r="O3" s="122">
        <v>21707</v>
      </c>
      <c r="P3" s="120">
        <v>208439304</v>
      </c>
      <c r="Q3" s="121">
        <f>(P3-194645171)/194645171</f>
        <v>7.086809772434581E-2</v>
      </c>
    </row>
    <row r="4" spans="14:27" ht="15" x14ac:dyDescent="0.2">
      <c r="N4" s="328" t="s">
        <v>153</v>
      </c>
      <c r="O4" s="122">
        <v>23855</v>
      </c>
      <c r="P4" s="120">
        <v>246592088</v>
      </c>
      <c r="Q4" s="277">
        <f t="shared" ref="Q4:Q11" si="0">(P4-P3)/P3</f>
        <v>0.18304025808875279</v>
      </c>
    </row>
    <row r="5" spans="14:27" ht="15" x14ac:dyDescent="0.2">
      <c r="N5" s="328" t="s">
        <v>154</v>
      </c>
      <c r="O5" s="122">
        <v>26187</v>
      </c>
      <c r="P5" s="120">
        <v>315767982</v>
      </c>
      <c r="Q5" s="277">
        <f t="shared" si="0"/>
        <v>0.28052762990514118</v>
      </c>
    </row>
    <row r="6" spans="14:27" ht="15" x14ac:dyDescent="0.2">
      <c r="N6" s="328" t="s">
        <v>155</v>
      </c>
      <c r="O6" s="122">
        <v>25878</v>
      </c>
      <c r="P6" s="120">
        <v>315778349</v>
      </c>
      <c r="Q6" s="277">
        <f t="shared" si="0"/>
        <v>3.2831067717308972E-5</v>
      </c>
    </row>
    <row r="7" spans="14:27" ht="15" x14ac:dyDescent="0.2">
      <c r="N7" s="328" t="s">
        <v>156</v>
      </c>
      <c r="O7" s="122">
        <v>26910</v>
      </c>
      <c r="P7" s="120">
        <v>330385211</v>
      </c>
      <c r="Q7" s="277">
        <f t="shared" si="0"/>
        <v>4.6256692538474191E-2</v>
      </c>
    </row>
    <row r="8" spans="14:27" ht="15" x14ac:dyDescent="0.2">
      <c r="N8" s="328" t="s">
        <v>157</v>
      </c>
      <c r="O8" s="120">
        <v>27206</v>
      </c>
      <c r="P8" s="120">
        <v>340970782</v>
      </c>
      <c r="Q8" s="277">
        <f t="shared" si="0"/>
        <v>3.2040087290711082E-2</v>
      </c>
      <c r="S8" s="276"/>
      <c r="T8" s="276"/>
      <c r="U8" s="276"/>
      <c r="V8" s="276"/>
      <c r="W8" s="276"/>
      <c r="X8" s="276"/>
      <c r="Y8" s="276"/>
      <c r="Z8" s="276"/>
      <c r="AA8" s="335"/>
    </row>
    <row r="9" spans="14:27" ht="15" x14ac:dyDescent="0.2">
      <c r="N9" s="328" t="s">
        <v>161</v>
      </c>
      <c r="O9" s="120">
        <v>27781</v>
      </c>
      <c r="P9" s="120">
        <v>350123960</v>
      </c>
      <c r="Q9" s="277">
        <f t="shared" si="0"/>
        <v>2.6844464344748461E-2</v>
      </c>
    </row>
    <row r="10" spans="14:27" ht="15" x14ac:dyDescent="0.2">
      <c r="N10" s="328" t="s">
        <v>167</v>
      </c>
      <c r="O10" s="120">
        <v>27829</v>
      </c>
      <c r="P10" s="120">
        <v>345245884</v>
      </c>
      <c r="Q10" s="277">
        <f t="shared" si="0"/>
        <v>-1.3932425532945531E-2</v>
      </c>
    </row>
    <row r="11" spans="14:27" ht="15" x14ac:dyDescent="0.2">
      <c r="N11" s="328" t="s">
        <v>169</v>
      </c>
      <c r="O11" s="120">
        <v>28749</v>
      </c>
      <c r="P11" s="120">
        <v>361637961</v>
      </c>
      <c r="Q11" s="277">
        <f t="shared" si="0"/>
        <v>4.7479427734466485E-2</v>
      </c>
    </row>
    <row r="12" spans="14:27" ht="15" x14ac:dyDescent="0.2">
      <c r="N12" s="328" t="s">
        <v>171</v>
      </c>
      <c r="O12" s="120">
        <v>28803</v>
      </c>
      <c r="P12" s="120">
        <v>368468084</v>
      </c>
      <c r="Q12" s="277">
        <f t="shared" ref="Q12" si="1">(P12-P11)/P11</f>
        <v>1.8886631760430702E-2</v>
      </c>
    </row>
    <row r="13" spans="14:27" ht="15" x14ac:dyDescent="0.2">
      <c r="N13" s="328" t="s">
        <v>172</v>
      </c>
      <c r="O13" s="120">
        <v>27965</v>
      </c>
      <c r="P13" s="120">
        <v>343596071</v>
      </c>
      <c r="Q13" s="277">
        <f t="shared" ref="Q13" si="2">(P13-P12)/P12</f>
        <v>-6.7501132608272257E-2</v>
      </c>
    </row>
    <row r="14" spans="14:27" ht="15" x14ac:dyDescent="0.2">
      <c r="N14" s="328" t="s">
        <v>174</v>
      </c>
      <c r="O14" s="120">
        <v>25790</v>
      </c>
      <c r="P14" s="120">
        <v>343168997</v>
      </c>
      <c r="Q14" s="277">
        <f t="shared" ref="Q14" si="3">(P14-P13)/P13</f>
        <v>-1.2429536774301473E-3</v>
      </c>
    </row>
    <row r="15" spans="14:27" ht="15" x14ac:dyDescent="0.2">
      <c r="N15" s="328" t="s">
        <v>182</v>
      </c>
      <c r="O15" s="120">
        <v>26091</v>
      </c>
      <c r="P15" s="120">
        <v>352574623</v>
      </c>
      <c r="Q15" s="277">
        <f t="shared" ref="Q15" si="4">(P15-P14)/P14</f>
        <v>2.7408146080282421E-2</v>
      </c>
    </row>
    <row r="16" spans="14:27" ht="15" x14ac:dyDescent="0.2">
      <c r="N16" s="328" t="s">
        <v>185</v>
      </c>
      <c r="O16" s="120">
        <v>26267</v>
      </c>
      <c r="P16" s="120">
        <v>361804842</v>
      </c>
      <c r="Q16" s="277">
        <f t="shared" ref="Q16" si="5">(P16-P15)/P15</f>
        <v>2.6179476337410704E-2</v>
      </c>
    </row>
    <row r="19" spans="14:16" ht="13.5" thickBot="1" x14ac:dyDescent="0.25"/>
    <row r="20" spans="14:16" ht="16.5" thickBot="1" x14ac:dyDescent="0.3">
      <c r="N20" s="130" t="s">
        <v>86</v>
      </c>
      <c r="O20" s="130" t="s">
        <v>181</v>
      </c>
      <c r="P20" s="130" t="s">
        <v>88</v>
      </c>
    </row>
    <row r="21" spans="14:16" ht="15" x14ac:dyDescent="0.2">
      <c r="N21" s="152" t="s">
        <v>32</v>
      </c>
      <c r="O21" s="389">
        <f>Prayas!C63</f>
        <v>26250</v>
      </c>
      <c r="P21" s="133">
        <f>O21/O$25</f>
        <v>0.91495294527710003</v>
      </c>
    </row>
    <row r="22" spans="14:16" ht="15" x14ac:dyDescent="0.2">
      <c r="N22" s="332" t="s">
        <v>87</v>
      </c>
      <c r="O22" s="390">
        <f>Prayas!C64</f>
        <v>2428</v>
      </c>
      <c r="P22" s="133">
        <f>O22/O$25</f>
        <v>8.4628790519344715E-2</v>
      </c>
    </row>
    <row r="23" spans="14:16" ht="15" x14ac:dyDescent="0.2">
      <c r="N23" s="159" t="s">
        <v>99</v>
      </c>
      <c r="O23" s="390">
        <f>Prayas!C65</f>
        <v>2</v>
      </c>
      <c r="P23" s="133">
        <f>O23/O$25</f>
        <v>6.9710700592540953E-5</v>
      </c>
    </row>
    <row r="24" spans="14:16" ht="15.75" thickBot="1" x14ac:dyDescent="0.25">
      <c r="N24" s="388" t="s">
        <v>134</v>
      </c>
      <c r="O24" s="390">
        <f>Prayas!C66</f>
        <v>10</v>
      </c>
      <c r="P24" s="133">
        <f>O24/O$25</f>
        <v>3.4855350296270478E-4</v>
      </c>
    </row>
    <row r="25" spans="14:16" ht="16.5" thickBot="1" x14ac:dyDescent="0.3">
      <c r="N25" s="374" t="s">
        <v>3</v>
      </c>
      <c r="O25" s="392">
        <f>SUM(O21:O24)</f>
        <v>28690</v>
      </c>
      <c r="P25" s="393">
        <f>SUM(P21:P24)</f>
        <v>1</v>
      </c>
    </row>
    <row r="26" spans="14:16" ht="15" x14ac:dyDescent="0.2">
      <c r="N26" s="157" t="s">
        <v>90</v>
      </c>
      <c r="O26" s="390">
        <f>Prayas!C61</f>
        <v>16161</v>
      </c>
      <c r="P26" s="371">
        <f>O26/O$28</f>
        <v>0.56329731613802714</v>
      </c>
    </row>
    <row r="27" spans="14:16" ht="15.75" thickBot="1" x14ac:dyDescent="0.25">
      <c r="N27" s="377" t="s">
        <v>91</v>
      </c>
      <c r="O27" s="391">
        <f>Prayas!C62</f>
        <v>12529</v>
      </c>
      <c r="P27" s="395">
        <f>O27/O$28</f>
        <v>0.43670268386197281</v>
      </c>
    </row>
    <row r="28" spans="14:16" ht="16.5" thickBot="1" x14ac:dyDescent="0.3">
      <c r="N28" s="374" t="s">
        <v>3</v>
      </c>
      <c r="O28" s="392">
        <f>SUM(O26:O27)</f>
        <v>28690</v>
      </c>
      <c r="P28" s="394">
        <f>SUM(P26:P27)</f>
        <v>1</v>
      </c>
    </row>
    <row r="29" spans="14:16" ht="13.5" thickBot="1" x14ac:dyDescent="0.25"/>
    <row r="30" spans="14:16" ht="16.5" thickBot="1" x14ac:dyDescent="0.3">
      <c r="N30" s="149" t="s">
        <v>86</v>
      </c>
      <c r="O30" s="150" t="s">
        <v>33</v>
      </c>
      <c r="P30" s="130" t="s">
        <v>88</v>
      </c>
    </row>
    <row r="31" spans="14:16" ht="15" x14ac:dyDescent="0.2">
      <c r="N31" s="152" t="s">
        <v>32</v>
      </c>
      <c r="O31" s="129">
        <f>Prayas!C67</f>
        <v>338332865</v>
      </c>
      <c r="P31" s="333">
        <f>O31/O$35</f>
        <v>0.93512530990395093</v>
      </c>
    </row>
    <row r="32" spans="14:16" ht="15" x14ac:dyDescent="0.2">
      <c r="N32" s="134" t="s">
        <v>87</v>
      </c>
      <c r="O32" s="135">
        <f>Prayas!C68</f>
        <v>23257206</v>
      </c>
      <c r="P32" s="334">
        <f>O32/O$35</f>
        <v>6.4281080019376852E-2</v>
      </c>
    </row>
    <row r="33" spans="14:16" ht="15" x14ac:dyDescent="0.2">
      <c r="N33" s="134" t="s">
        <v>99</v>
      </c>
      <c r="O33" s="135">
        <f>Prayas!C69</f>
        <v>5048</v>
      </c>
      <c r="P33" s="334">
        <f>O33/O$35</f>
        <v>1.3952273198156922E-5</v>
      </c>
    </row>
    <row r="34" spans="14:16" ht="15.75" thickBot="1" x14ac:dyDescent="0.25">
      <c r="N34" s="332" t="s">
        <v>134</v>
      </c>
      <c r="O34" s="372">
        <f>Prayas!C70</f>
        <v>209723</v>
      </c>
      <c r="P34" s="373">
        <f>O34/O$35</f>
        <v>5.7965780347406183E-4</v>
      </c>
    </row>
    <row r="35" spans="14:16" ht="16.5" thickBot="1" x14ac:dyDescent="0.3">
      <c r="N35" s="374" t="s">
        <v>3</v>
      </c>
      <c r="O35" s="375">
        <f>SUM(O31:O34)</f>
        <v>361804842</v>
      </c>
      <c r="P35" s="376">
        <f>SUM(P31:P34)</f>
        <v>0.99999999999999989</v>
      </c>
    </row>
    <row r="36" spans="14:16" ht="15" x14ac:dyDescent="0.2">
      <c r="N36" s="157" t="s">
        <v>90</v>
      </c>
      <c r="O36" s="336">
        <f>Prayas!C59</f>
        <v>197814729</v>
      </c>
      <c r="P36" s="371">
        <f>O36/O$38</f>
        <v>0.54674428320669077</v>
      </c>
    </row>
    <row r="37" spans="14:16" ht="15.75" thickBot="1" x14ac:dyDescent="0.25">
      <c r="N37" s="377" t="s">
        <v>91</v>
      </c>
      <c r="O37" s="372">
        <f>Prayas!C60</f>
        <v>163990113</v>
      </c>
      <c r="P37" s="378">
        <f>O37/O$38</f>
        <v>0.45325571679330923</v>
      </c>
    </row>
    <row r="38" spans="14:16" ht="16.5" thickBot="1" x14ac:dyDescent="0.3">
      <c r="N38" s="374" t="s">
        <v>3</v>
      </c>
      <c r="O38" s="375">
        <f>SUM(O36:O37)</f>
        <v>361804842</v>
      </c>
      <c r="P38" s="379">
        <f>SUM(P36:P37)</f>
        <v>1</v>
      </c>
    </row>
    <row r="39" spans="14:16" ht="13.5" thickBot="1" x14ac:dyDescent="0.25"/>
    <row r="40" spans="14:16" ht="16.5" thickBot="1" x14ac:dyDescent="0.3">
      <c r="N40" s="128" t="s">
        <v>113</v>
      </c>
      <c r="O40" s="128" t="s">
        <v>114</v>
      </c>
      <c r="P40" s="128" t="s">
        <v>115</v>
      </c>
    </row>
    <row r="41" spans="14:16" ht="15" x14ac:dyDescent="0.2">
      <c r="N41" s="385" t="s">
        <v>126</v>
      </c>
      <c r="O41" s="387">
        <f>'BranchWise TotalPortfolio'!D6</f>
        <v>604</v>
      </c>
      <c r="P41" s="386">
        <f>'BranchWise TotalPortfolio'!D13</f>
        <v>8255785</v>
      </c>
    </row>
    <row r="42" spans="14:16" ht="15" x14ac:dyDescent="0.2">
      <c r="N42" s="120" t="s">
        <v>122</v>
      </c>
      <c r="O42" s="380">
        <f>'BranchWise TotalPortfolio'!E6</f>
        <v>2179</v>
      </c>
      <c r="P42" s="380">
        <f>'BranchWise TotalPortfolio'!E13</f>
        <v>35551418</v>
      </c>
    </row>
    <row r="43" spans="14:16" ht="15" x14ac:dyDescent="0.2">
      <c r="N43" s="120" t="s">
        <v>94</v>
      </c>
      <c r="O43" s="380">
        <f>'BranchWise TotalPortfolio'!F6</f>
        <v>1172</v>
      </c>
      <c r="P43" s="380">
        <f>'BranchWise TotalPortfolio'!F13</f>
        <v>15827752</v>
      </c>
    </row>
    <row r="44" spans="14:16" ht="15" x14ac:dyDescent="0.2">
      <c r="N44" s="120" t="s">
        <v>98</v>
      </c>
      <c r="O44" s="380">
        <f>'BranchWise TotalPortfolio'!G6</f>
        <v>2028</v>
      </c>
      <c r="P44" s="380">
        <f>'BranchWise TotalPortfolio'!G13</f>
        <v>25781335</v>
      </c>
    </row>
    <row r="45" spans="14:16" ht="15" x14ac:dyDescent="0.2">
      <c r="N45" s="120" t="s">
        <v>123</v>
      </c>
      <c r="O45" s="380">
        <f>'BranchWise TotalPortfolio'!H6</f>
        <v>1360</v>
      </c>
      <c r="P45" s="380">
        <f>'BranchWise TotalPortfolio'!H13</f>
        <v>20915099</v>
      </c>
    </row>
    <row r="46" spans="14:16" ht="15" x14ac:dyDescent="0.2">
      <c r="N46" s="120" t="s">
        <v>184</v>
      </c>
      <c r="O46" s="380">
        <f>'BranchWise TotalPortfolio'!I6</f>
        <v>846</v>
      </c>
      <c r="P46" s="380">
        <f>'BranchWise TotalPortfolio'!I13</f>
        <v>9126096</v>
      </c>
    </row>
    <row r="47" spans="14:16" ht="15" x14ac:dyDescent="0.2">
      <c r="N47" s="120" t="s">
        <v>75</v>
      </c>
      <c r="O47" s="380">
        <f>'BranchWise TotalPortfolio'!J6</f>
        <v>929</v>
      </c>
      <c r="P47" s="380">
        <f>'BranchWise TotalPortfolio'!J13</f>
        <v>14668921</v>
      </c>
    </row>
    <row r="48" spans="14:16" ht="15" x14ac:dyDescent="0.2">
      <c r="N48" s="120" t="s">
        <v>76</v>
      </c>
      <c r="O48" s="380">
        <f>'BranchWise TotalPortfolio'!K6</f>
        <v>1075</v>
      </c>
      <c r="P48" s="380">
        <f>'BranchWise TotalPortfolio'!K13</f>
        <v>16319843</v>
      </c>
    </row>
    <row r="49" spans="14:16" ht="15" x14ac:dyDescent="0.2">
      <c r="N49" s="120" t="s">
        <v>131</v>
      </c>
      <c r="O49" s="380">
        <f>'BranchWise TotalPortfolio'!L6</f>
        <v>767</v>
      </c>
      <c r="P49" s="380">
        <f>'BranchWise TotalPortfolio'!L13</f>
        <v>10037863</v>
      </c>
    </row>
    <row r="50" spans="14:16" ht="15" x14ac:dyDescent="0.2">
      <c r="N50" s="120" t="s">
        <v>95</v>
      </c>
      <c r="O50" s="380">
        <f>'BranchWise TotalPortfolio'!M6</f>
        <v>289</v>
      </c>
      <c r="P50" s="380">
        <f>'BranchWise TotalPortfolio'!M13</f>
        <v>2293654</v>
      </c>
    </row>
    <row r="51" spans="14:16" ht="15" x14ac:dyDescent="0.2">
      <c r="N51" s="120" t="s">
        <v>106</v>
      </c>
      <c r="O51" s="380">
        <f>'BranchWise TotalPortfolio'!N6</f>
        <v>621</v>
      </c>
      <c r="P51" s="380">
        <f>'BranchWise TotalPortfolio'!N13</f>
        <v>9808388</v>
      </c>
    </row>
    <row r="52" spans="14:16" ht="15" x14ac:dyDescent="0.2">
      <c r="N52" s="120" t="s">
        <v>103</v>
      </c>
      <c r="O52" s="380">
        <f>'BranchWise TotalPortfolio'!O6</f>
        <v>1341</v>
      </c>
      <c r="P52" s="380">
        <f>'BranchWise TotalPortfolio'!O13</f>
        <v>23169851</v>
      </c>
    </row>
    <row r="53" spans="14:16" ht="15" x14ac:dyDescent="0.2">
      <c r="N53" s="120" t="s">
        <v>166</v>
      </c>
      <c r="O53" s="380">
        <f>'BranchWise TotalPortfolio'!P6</f>
        <v>1057</v>
      </c>
      <c r="P53" s="380">
        <f>'BranchWise TotalPortfolio'!P13</f>
        <v>17292047</v>
      </c>
    </row>
    <row r="54" spans="14:16" ht="15" x14ac:dyDescent="0.2">
      <c r="N54" s="120" t="s">
        <v>105</v>
      </c>
      <c r="O54" s="380">
        <f>'BranchWise TotalPortfolio'!Q6</f>
        <v>1718</v>
      </c>
      <c r="P54" s="380">
        <f>'BranchWise TotalPortfolio'!Q13</f>
        <v>31055083</v>
      </c>
    </row>
    <row r="55" spans="14:16" ht="15" x14ac:dyDescent="0.2">
      <c r="N55" s="120" t="s">
        <v>109</v>
      </c>
      <c r="O55" s="380">
        <f>'BranchWise TotalPortfolio'!R6</f>
        <v>1370</v>
      </c>
      <c r="P55" s="380">
        <f>'BranchWise TotalPortfolio'!R13</f>
        <v>15108964</v>
      </c>
    </row>
    <row r="56" spans="14:16" ht="15" x14ac:dyDescent="0.2">
      <c r="N56" s="120" t="s">
        <v>102</v>
      </c>
      <c r="O56" s="380">
        <f>'BranchWise TotalPortfolio'!S6</f>
        <v>1027</v>
      </c>
      <c r="P56" s="380">
        <f>'BranchWise TotalPortfolio'!S13</f>
        <v>11613990</v>
      </c>
    </row>
    <row r="57" spans="14:16" ht="15" x14ac:dyDescent="0.2">
      <c r="N57" s="120" t="s">
        <v>108</v>
      </c>
      <c r="O57" s="380">
        <f>'BranchWise TotalPortfolio'!T6</f>
        <v>423</v>
      </c>
      <c r="P57" s="380">
        <f>'BranchWise TotalPortfolio'!T13</f>
        <v>5703069</v>
      </c>
    </row>
    <row r="58" spans="14:16" ht="15" x14ac:dyDescent="0.2">
      <c r="N58" s="120" t="s">
        <v>97</v>
      </c>
      <c r="O58" s="380">
        <f>'BranchWise TotalPortfolio'!U6</f>
        <v>1017</v>
      </c>
      <c r="P58" s="380">
        <f>'BranchWise TotalPortfolio'!U13</f>
        <v>12956657</v>
      </c>
    </row>
    <row r="59" spans="14:16" ht="15" x14ac:dyDescent="0.2">
      <c r="N59" s="120" t="s">
        <v>83</v>
      </c>
      <c r="O59" s="380">
        <f>'BranchWise TotalPortfolio'!V6</f>
        <v>1976</v>
      </c>
      <c r="P59" s="380">
        <f>'BranchWise TotalPortfolio'!V13</f>
        <v>23361976</v>
      </c>
    </row>
    <row r="60" spans="14:16" ht="15" x14ac:dyDescent="0.2">
      <c r="N60" s="120" t="s">
        <v>121</v>
      </c>
      <c r="O60" s="380">
        <f>'BranchWise TotalPortfolio'!W6</f>
        <v>1949</v>
      </c>
      <c r="P60" s="380">
        <f>'BranchWise TotalPortfolio'!W13</f>
        <v>21279987</v>
      </c>
    </row>
    <row r="61" spans="14:16" ht="15" x14ac:dyDescent="0.2">
      <c r="N61" s="120" t="s">
        <v>140</v>
      </c>
      <c r="O61" s="380">
        <f>'BranchWise TotalPortfolio'!X6</f>
        <v>1693</v>
      </c>
      <c r="P61" s="380">
        <f>'BranchWise TotalPortfolio'!X13</f>
        <v>18563395</v>
      </c>
    </row>
    <row r="62" spans="14:16" ht="15.75" thickBot="1" x14ac:dyDescent="0.25">
      <c r="N62" s="381" t="s">
        <v>159</v>
      </c>
      <c r="O62" s="382">
        <f>'BranchWise TotalPortfolio'!Y6</f>
        <v>826</v>
      </c>
      <c r="P62" s="382">
        <f>'BranchWise TotalPortfolio'!Y13</f>
        <v>13113669</v>
      </c>
    </row>
    <row r="63" spans="14:16" ht="16.5" thickBot="1" x14ac:dyDescent="0.3">
      <c r="N63" s="383" t="s">
        <v>3</v>
      </c>
      <c r="O63" s="375">
        <f>SUM(O41:O62)</f>
        <v>26267</v>
      </c>
      <c r="P63" s="384">
        <f>SUM(P41:P62)</f>
        <v>361804842</v>
      </c>
    </row>
    <row r="67" spans="16:27" ht="15.75" x14ac:dyDescent="0.25">
      <c r="P67" s="361" t="s">
        <v>34</v>
      </c>
      <c r="Q67" s="362" t="s">
        <v>155</v>
      </c>
      <c r="R67" s="363" t="s">
        <v>156</v>
      </c>
      <c r="S67" s="363" t="s">
        <v>157</v>
      </c>
      <c r="T67" s="363" t="s">
        <v>161</v>
      </c>
      <c r="U67" s="363" t="s">
        <v>167</v>
      </c>
      <c r="V67" s="363" t="s">
        <v>169</v>
      </c>
      <c r="W67" s="363" t="s">
        <v>171</v>
      </c>
      <c r="X67" s="363" t="s">
        <v>172</v>
      </c>
      <c r="Y67" s="363" t="s">
        <v>174</v>
      </c>
      <c r="Z67" s="363" t="s">
        <v>182</v>
      </c>
      <c r="AA67" s="363" t="s">
        <v>185</v>
      </c>
    </row>
    <row r="68" spans="16:27" ht="15" x14ac:dyDescent="0.2">
      <c r="P68" s="122" t="s">
        <v>126</v>
      </c>
      <c r="Q68" s="122">
        <v>491</v>
      </c>
      <c r="R68" s="122">
        <v>502</v>
      </c>
      <c r="S68" s="122">
        <v>523</v>
      </c>
      <c r="T68" s="122">
        <v>545</v>
      </c>
      <c r="U68" s="122">
        <v>537</v>
      </c>
      <c r="V68" s="122">
        <v>570</v>
      </c>
      <c r="W68" s="122">
        <v>584</v>
      </c>
      <c r="X68" s="122">
        <v>574</v>
      </c>
      <c r="Y68" s="122">
        <v>502</v>
      </c>
      <c r="Z68" s="122">
        <v>517</v>
      </c>
      <c r="AA68" s="120">
        <f>'BranchWise TotalPortfolio'!D6</f>
        <v>604</v>
      </c>
    </row>
    <row r="69" spans="16:27" ht="15" x14ac:dyDescent="0.2">
      <c r="P69" s="122" t="s">
        <v>122</v>
      </c>
      <c r="Q69" s="122">
        <v>2229</v>
      </c>
      <c r="R69" s="122">
        <v>2321</v>
      </c>
      <c r="S69" s="122">
        <v>2314</v>
      </c>
      <c r="T69" s="122">
        <v>2273</v>
      </c>
      <c r="U69" s="120">
        <v>2313</v>
      </c>
      <c r="V69" s="120">
        <v>2334</v>
      </c>
      <c r="W69" s="120">
        <v>2443</v>
      </c>
      <c r="X69" s="120">
        <v>2333</v>
      </c>
      <c r="Y69" s="120">
        <v>2106</v>
      </c>
      <c r="Z69" s="120">
        <v>2121</v>
      </c>
      <c r="AA69" s="120">
        <f>'BranchWise TotalPortfolio'!E6</f>
        <v>2179</v>
      </c>
    </row>
    <row r="70" spans="16:27" ht="15" x14ac:dyDescent="0.2">
      <c r="P70" s="122" t="s">
        <v>94</v>
      </c>
      <c r="Q70" s="122">
        <v>1215</v>
      </c>
      <c r="R70" s="122">
        <v>1189</v>
      </c>
      <c r="S70" s="122">
        <v>1171</v>
      </c>
      <c r="T70" s="122">
        <v>1154</v>
      </c>
      <c r="U70" s="120">
        <v>1133</v>
      </c>
      <c r="V70" s="120">
        <v>1157</v>
      </c>
      <c r="W70" s="120">
        <v>1134</v>
      </c>
      <c r="X70" s="120">
        <v>1062</v>
      </c>
      <c r="Y70" s="120">
        <v>1152</v>
      </c>
      <c r="Z70" s="120">
        <v>1172</v>
      </c>
      <c r="AA70" s="120">
        <f>'BranchWise TotalPortfolio'!F6</f>
        <v>1172</v>
      </c>
    </row>
    <row r="71" spans="16:27" ht="15" x14ac:dyDescent="0.2">
      <c r="P71" s="122" t="s">
        <v>98</v>
      </c>
      <c r="Q71" s="122">
        <v>2229</v>
      </c>
      <c r="R71" s="122">
        <v>2495</v>
      </c>
      <c r="S71" s="122">
        <v>2614</v>
      </c>
      <c r="T71" s="122">
        <v>2670</v>
      </c>
      <c r="U71" s="120">
        <v>2682</v>
      </c>
      <c r="V71" s="120">
        <v>2784</v>
      </c>
      <c r="W71" s="120">
        <v>2858</v>
      </c>
      <c r="X71" s="120">
        <v>2757</v>
      </c>
      <c r="Y71" s="120">
        <v>2742</v>
      </c>
      <c r="Z71" s="120">
        <v>2864</v>
      </c>
      <c r="AA71" s="120">
        <f>'BranchWise TotalPortfolio'!G6</f>
        <v>2028</v>
      </c>
    </row>
    <row r="72" spans="16:27" ht="15" x14ac:dyDescent="0.2">
      <c r="P72" s="122" t="s">
        <v>123</v>
      </c>
      <c r="Q72" s="122">
        <v>1400</v>
      </c>
      <c r="R72" s="122">
        <v>1451</v>
      </c>
      <c r="S72" s="122">
        <v>1426</v>
      </c>
      <c r="T72" s="122">
        <v>1460</v>
      </c>
      <c r="U72" s="120">
        <v>1513</v>
      </c>
      <c r="V72" s="120">
        <v>1562</v>
      </c>
      <c r="W72" s="120">
        <v>1563</v>
      </c>
      <c r="X72" s="120">
        <v>1469</v>
      </c>
      <c r="Y72" s="120">
        <v>1295</v>
      </c>
      <c r="Z72" s="120">
        <v>1370</v>
      </c>
      <c r="AA72" s="120">
        <f>'BranchWise TotalPortfolio'!H6</f>
        <v>1360</v>
      </c>
    </row>
    <row r="73" spans="16:27" ht="15" x14ac:dyDescent="0.2">
      <c r="P73" s="122" t="s">
        <v>184</v>
      </c>
      <c r="Q73" s="122">
        <v>0</v>
      </c>
      <c r="R73" s="122">
        <v>0</v>
      </c>
      <c r="S73" s="122">
        <v>0</v>
      </c>
      <c r="T73" s="122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f>'BranchWise TotalPortfolio'!I6</f>
        <v>846</v>
      </c>
    </row>
    <row r="74" spans="16:27" ht="15" x14ac:dyDescent="0.2">
      <c r="P74" s="122" t="s">
        <v>93</v>
      </c>
      <c r="Q74" s="122">
        <v>97</v>
      </c>
      <c r="R74" s="122">
        <v>95</v>
      </c>
      <c r="S74" s="122">
        <v>93</v>
      </c>
      <c r="T74" s="122">
        <v>91</v>
      </c>
      <c r="U74" s="122">
        <v>91</v>
      </c>
      <c r="V74" s="122">
        <v>90</v>
      </c>
      <c r="W74" s="122">
        <v>88</v>
      </c>
      <c r="X74" s="122">
        <v>88</v>
      </c>
      <c r="Y74" s="122">
        <v>88</v>
      </c>
      <c r="Z74" s="122">
        <v>87</v>
      </c>
      <c r="AA74" s="120">
        <v>0</v>
      </c>
    </row>
    <row r="75" spans="16:27" ht="15" x14ac:dyDescent="0.2">
      <c r="P75" s="122" t="s">
        <v>75</v>
      </c>
      <c r="Q75" s="122">
        <v>1172</v>
      </c>
      <c r="R75" s="122">
        <v>1199</v>
      </c>
      <c r="S75" s="122">
        <v>1213</v>
      </c>
      <c r="T75" s="122">
        <v>1204</v>
      </c>
      <c r="U75" s="120">
        <v>1204</v>
      </c>
      <c r="V75" s="120">
        <v>1212</v>
      </c>
      <c r="W75" s="120">
        <v>1187</v>
      </c>
      <c r="X75" s="120">
        <v>1157</v>
      </c>
      <c r="Y75" s="120">
        <v>969</v>
      </c>
      <c r="Z75" s="120">
        <v>950</v>
      </c>
      <c r="AA75" s="120">
        <f>'BranchWise TotalPortfolio'!J6</f>
        <v>929</v>
      </c>
    </row>
    <row r="76" spans="16:27" ht="15" x14ac:dyDescent="0.2">
      <c r="P76" s="122" t="s">
        <v>76</v>
      </c>
      <c r="Q76" s="122">
        <v>1049</v>
      </c>
      <c r="R76" s="122">
        <v>1068</v>
      </c>
      <c r="S76" s="122">
        <v>1100</v>
      </c>
      <c r="T76" s="122">
        <v>1138</v>
      </c>
      <c r="U76" s="120">
        <v>1149</v>
      </c>
      <c r="V76" s="120">
        <v>1205</v>
      </c>
      <c r="W76" s="120">
        <v>1232</v>
      </c>
      <c r="X76" s="120">
        <v>1174</v>
      </c>
      <c r="Y76" s="120">
        <v>1061</v>
      </c>
      <c r="Z76" s="120">
        <v>1101</v>
      </c>
      <c r="AA76" s="120">
        <f>'BranchWise TotalPortfolio'!K6</f>
        <v>1075</v>
      </c>
    </row>
    <row r="77" spans="16:27" ht="15" x14ac:dyDescent="0.2">
      <c r="P77" s="122" t="s">
        <v>107</v>
      </c>
      <c r="Q77" s="122">
        <v>1032</v>
      </c>
      <c r="R77" s="122">
        <v>1026</v>
      </c>
      <c r="S77" s="122">
        <v>1071</v>
      </c>
      <c r="T77" s="122">
        <v>1057</v>
      </c>
      <c r="U77" s="120">
        <v>1048</v>
      </c>
      <c r="V77" s="120">
        <v>1050</v>
      </c>
      <c r="W77" s="120">
        <v>1013</v>
      </c>
      <c r="X77" s="120">
        <v>958</v>
      </c>
      <c r="Y77" s="120">
        <v>835</v>
      </c>
      <c r="Z77" s="120">
        <v>820</v>
      </c>
      <c r="AA77" s="120">
        <f>'BranchWise TotalPortfolio'!L6</f>
        <v>767</v>
      </c>
    </row>
    <row r="78" spans="16:27" ht="15" x14ac:dyDescent="0.2">
      <c r="P78" s="122" t="s">
        <v>95</v>
      </c>
      <c r="Q78" s="122">
        <v>991</v>
      </c>
      <c r="R78" s="122">
        <v>947</v>
      </c>
      <c r="S78" s="122">
        <v>871</v>
      </c>
      <c r="T78" s="122">
        <v>888</v>
      </c>
      <c r="U78" s="122">
        <v>757</v>
      </c>
      <c r="V78" s="122">
        <v>702</v>
      </c>
      <c r="W78" s="122">
        <v>562</v>
      </c>
      <c r="X78" s="122">
        <v>517</v>
      </c>
      <c r="Y78" s="122">
        <v>361</v>
      </c>
      <c r="Z78" s="122">
        <v>322</v>
      </c>
      <c r="AA78" s="120">
        <f>'BranchWise TotalPortfolio'!M6</f>
        <v>289</v>
      </c>
    </row>
    <row r="79" spans="16:27" ht="15" x14ac:dyDescent="0.2">
      <c r="P79" s="122" t="s">
        <v>106</v>
      </c>
      <c r="Q79" s="122">
        <v>660</v>
      </c>
      <c r="R79" s="122">
        <v>675</v>
      </c>
      <c r="S79" s="122">
        <v>655</v>
      </c>
      <c r="T79" s="122">
        <v>657</v>
      </c>
      <c r="U79" s="122">
        <v>616</v>
      </c>
      <c r="V79" s="122">
        <v>657</v>
      </c>
      <c r="W79" s="122">
        <v>637</v>
      </c>
      <c r="X79" s="122">
        <v>677</v>
      </c>
      <c r="Y79" s="122">
        <v>593</v>
      </c>
      <c r="Z79" s="122">
        <v>606</v>
      </c>
      <c r="AA79" s="120">
        <f>'BranchWise TotalPortfolio'!N6</f>
        <v>621</v>
      </c>
    </row>
    <row r="80" spans="16:27" ht="15" x14ac:dyDescent="0.2">
      <c r="P80" s="122" t="s">
        <v>103</v>
      </c>
      <c r="Q80" s="122">
        <v>1351</v>
      </c>
      <c r="R80" s="122">
        <v>1405</v>
      </c>
      <c r="S80" s="122">
        <v>1389</v>
      </c>
      <c r="T80" s="122">
        <v>1449</v>
      </c>
      <c r="U80" s="120">
        <v>1455</v>
      </c>
      <c r="V80" s="120">
        <v>1571</v>
      </c>
      <c r="W80" s="120">
        <v>1649</v>
      </c>
      <c r="X80" s="120">
        <v>1674</v>
      </c>
      <c r="Y80" s="120">
        <v>1313</v>
      </c>
      <c r="Z80" s="120">
        <v>1335</v>
      </c>
      <c r="AA80" s="120">
        <f>'BranchWise TotalPortfolio'!O6</f>
        <v>1341</v>
      </c>
    </row>
    <row r="81" spans="16:27" ht="15" x14ac:dyDescent="0.2">
      <c r="P81" s="122" t="s">
        <v>166</v>
      </c>
      <c r="Q81" s="122">
        <v>1411</v>
      </c>
      <c r="R81" s="122">
        <v>1425</v>
      </c>
      <c r="S81" s="122">
        <v>1455</v>
      </c>
      <c r="T81" s="122">
        <v>1469</v>
      </c>
      <c r="U81" s="120">
        <v>1547</v>
      </c>
      <c r="V81" s="120">
        <v>1509</v>
      </c>
      <c r="W81" s="120">
        <v>1491</v>
      </c>
      <c r="X81" s="120">
        <v>1429</v>
      </c>
      <c r="Y81" s="120">
        <v>1140</v>
      </c>
      <c r="Z81" s="120">
        <v>1078</v>
      </c>
      <c r="AA81" s="120">
        <f>'BranchWise TotalPortfolio'!P6</f>
        <v>1057</v>
      </c>
    </row>
    <row r="82" spans="16:27" ht="15" x14ac:dyDescent="0.2">
      <c r="P82" s="122" t="s">
        <v>105</v>
      </c>
      <c r="Q82" s="122">
        <v>2042</v>
      </c>
      <c r="R82" s="122">
        <v>2115</v>
      </c>
      <c r="S82" s="122">
        <v>2151</v>
      </c>
      <c r="T82" s="122">
        <v>2239</v>
      </c>
      <c r="U82" s="120">
        <v>2126</v>
      </c>
      <c r="V82" s="120">
        <v>2240</v>
      </c>
      <c r="W82" s="120">
        <v>2294</v>
      </c>
      <c r="X82" s="120">
        <v>2293</v>
      </c>
      <c r="Y82" s="120">
        <v>1777</v>
      </c>
      <c r="Z82" s="120">
        <v>1721</v>
      </c>
      <c r="AA82" s="120">
        <f>'BranchWise TotalPortfolio'!Q6</f>
        <v>1718</v>
      </c>
    </row>
    <row r="83" spans="16:27" ht="15" x14ac:dyDescent="0.2">
      <c r="P83" s="122" t="s">
        <v>109</v>
      </c>
      <c r="Q83" s="122">
        <v>1645</v>
      </c>
      <c r="R83" s="122">
        <v>1690</v>
      </c>
      <c r="S83" s="122">
        <v>1666</v>
      </c>
      <c r="T83" s="122">
        <v>1711</v>
      </c>
      <c r="U83" s="120">
        <v>1614</v>
      </c>
      <c r="V83" s="120">
        <v>1697</v>
      </c>
      <c r="W83" s="120">
        <v>1568</v>
      </c>
      <c r="X83" s="120">
        <v>1530</v>
      </c>
      <c r="Y83" s="120">
        <v>1488</v>
      </c>
      <c r="Z83" s="120">
        <v>1412</v>
      </c>
      <c r="AA83" s="120">
        <f>'BranchWise TotalPortfolio'!R6</f>
        <v>1370</v>
      </c>
    </row>
    <row r="84" spans="16:27" ht="15" x14ac:dyDescent="0.2">
      <c r="P84" s="122" t="s">
        <v>102</v>
      </c>
      <c r="Q84" s="122">
        <v>1150</v>
      </c>
      <c r="R84" s="122">
        <v>1163</v>
      </c>
      <c r="S84" s="122">
        <v>1134</v>
      </c>
      <c r="T84" s="122">
        <v>1162</v>
      </c>
      <c r="U84" s="120">
        <v>1130</v>
      </c>
      <c r="V84" s="120">
        <v>1085</v>
      </c>
      <c r="W84" s="120">
        <v>1065</v>
      </c>
      <c r="X84" s="120">
        <v>1047</v>
      </c>
      <c r="Y84" s="120">
        <v>1067</v>
      </c>
      <c r="Z84" s="120">
        <v>1056</v>
      </c>
      <c r="AA84" s="120">
        <f>'BranchWise TotalPortfolio'!S6</f>
        <v>1027</v>
      </c>
    </row>
    <row r="85" spans="16:27" ht="15" x14ac:dyDescent="0.2">
      <c r="P85" s="122" t="s">
        <v>108</v>
      </c>
      <c r="Q85" s="122">
        <v>546</v>
      </c>
      <c r="R85" s="122">
        <v>528</v>
      </c>
      <c r="S85" s="122">
        <v>527</v>
      </c>
      <c r="T85" s="122">
        <v>523</v>
      </c>
      <c r="U85" s="122">
        <v>480</v>
      </c>
      <c r="V85" s="122">
        <v>482</v>
      </c>
      <c r="W85" s="122">
        <v>433</v>
      </c>
      <c r="X85" s="122">
        <v>359</v>
      </c>
      <c r="Y85" s="122">
        <v>398</v>
      </c>
      <c r="Z85" s="122">
        <v>426</v>
      </c>
      <c r="AA85" s="120">
        <f>'BranchWise TotalPortfolio'!T6</f>
        <v>423</v>
      </c>
    </row>
    <row r="86" spans="16:27" ht="15" x14ac:dyDescent="0.2">
      <c r="P86" s="122" t="s">
        <v>97</v>
      </c>
      <c r="Q86" s="122">
        <v>1036</v>
      </c>
      <c r="R86" s="122">
        <v>1079</v>
      </c>
      <c r="S86" s="122">
        <v>1140</v>
      </c>
      <c r="T86" s="122">
        <v>1140</v>
      </c>
      <c r="U86" s="120">
        <v>1114</v>
      </c>
      <c r="V86" s="120">
        <v>1115</v>
      </c>
      <c r="W86" s="120">
        <v>1081</v>
      </c>
      <c r="X86" s="120">
        <v>988</v>
      </c>
      <c r="Y86" s="120">
        <v>983</v>
      </c>
      <c r="Z86" s="120">
        <v>946</v>
      </c>
      <c r="AA86" s="120">
        <f>'BranchWise TotalPortfolio'!U6</f>
        <v>1017</v>
      </c>
    </row>
    <row r="87" spans="16:27" ht="15" x14ac:dyDescent="0.2">
      <c r="P87" s="122" t="s">
        <v>83</v>
      </c>
      <c r="Q87" s="122">
        <v>1817</v>
      </c>
      <c r="R87" s="122">
        <v>1876</v>
      </c>
      <c r="S87" s="122">
        <v>1890</v>
      </c>
      <c r="T87" s="122">
        <v>2023</v>
      </c>
      <c r="U87" s="120">
        <v>2045</v>
      </c>
      <c r="V87" s="120">
        <v>2158</v>
      </c>
      <c r="W87" s="120">
        <v>2118</v>
      </c>
      <c r="X87" s="120">
        <v>2024</v>
      </c>
      <c r="Y87" s="120">
        <v>1914</v>
      </c>
      <c r="Z87" s="120">
        <v>1862</v>
      </c>
      <c r="AA87" s="120">
        <f>'BranchWise TotalPortfolio'!V6</f>
        <v>1976</v>
      </c>
    </row>
    <row r="88" spans="16:27" ht="15" x14ac:dyDescent="0.2">
      <c r="P88" s="122" t="s">
        <v>121</v>
      </c>
      <c r="Q88" s="122">
        <v>1782</v>
      </c>
      <c r="R88" s="122">
        <v>1949</v>
      </c>
      <c r="S88" s="122">
        <v>1943</v>
      </c>
      <c r="T88" s="122">
        <v>1884</v>
      </c>
      <c r="U88" s="120">
        <v>2003</v>
      </c>
      <c r="V88" s="120">
        <v>2019</v>
      </c>
      <c r="W88" s="120">
        <v>2014</v>
      </c>
      <c r="X88" s="120">
        <v>1942</v>
      </c>
      <c r="Y88" s="120">
        <v>1917</v>
      </c>
      <c r="Z88" s="120">
        <v>1932</v>
      </c>
      <c r="AA88" s="120">
        <f>'BranchWise TotalPortfolio'!W6</f>
        <v>1949</v>
      </c>
    </row>
    <row r="89" spans="16:27" ht="15" x14ac:dyDescent="0.2">
      <c r="P89" s="122" t="s">
        <v>140</v>
      </c>
      <c r="Q89" s="122">
        <v>533</v>
      </c>
      <c r="R89" s="122">
        <v>712</v>
      </c>
      <c r="S89" s="122">
        <v>860</v>
      </c>
      <c r="T89" s="122">
        <v>1012</v>
      </c>
      <c r="U89" s="120">
        <v>1105</v>
      </c>
      <c r="V89" s="120">
        <v>1267</v>
      </c>
      <c r="W89" s="120">
        <v>1383</v>
      </c>
      <c r="X89" s="120">
        <v>1440</v>
      </c>
      <c r="Y89" s="120">
        <v>1532</v>
      </c>
      <c r="Z89" s="120">
        <v>1685</v>
      </c>
      <c r="AA89" s="120">
        <f>'BranchWise TotalPortfolio'!X6</f>
        <v>1693</v>
      </c>
    </row>
    <row r="90" spans="16:27" ht="15" x14ac:dyDescent="0.2">
      <c r="P90" s="122" t="s">
        <v>159</v>
      </c>
      <c r="Q90" s="122">
        <v>0</v>
      </c>
      <c r="R90" s="122">
        <v>0</v>
      </c>
      <c r="S90" s="122">
        <v>0</v>
      </c>
      <c r="T90" s="122">
        <v>32</v>
      </c>
      <c r="U90" s="122">
        <v>167</v>
      </c>
      <c r="V90" s="122">
        <v>283</v>
      </c>
      <c r="W90" s="122">
        <v>406</v>
      </c>
      <c r="X90" s="122">
        <v>473</v>
      </c>
      <c r="Y90" s="122">
        <v>557</v>
      </c>
      <c r="Z90" s="122">
        <v>708</v>
      </c>
      <c r="AA90" s="120">
        <f>'BranchWise TotalPortfolio'!Y6</f>
        <v>826</v>
      </c>
    </row>
    <row r="91" spans="16:27" ht="15.75" x14ac:dyDescent="0.25">
      <c r="P91" s="162" t="s">
        <v>3</v>
      </c>
      <c r="Q91" s="162">
        <f t="shared" ref="Q91:AA91" si="6">SUM(Q68:Q90)</f>
        <v>25878</v>
      </c>
      <c r="R91" s="162">
        <f t="shared" si="6"/>
        <v>26910</v>
      </c>
      <c r="S91" s="162">
        <f t="shared" si="6"/>
        <v>27206</v>
      </c>
      <c r="T91" s="162">
        <f t="shared" si="6"/>
        <v>27781</v>
      </c>
      <c r="U91" s="162">
        <f t="shared" si="6"/>
        <v>27829</v>
      </c>
      <c r="V91" s="162">
        <f t="shared" si="6"/>
        <v>28749</v>
      </c>
      <c r="W91" s="162">
        <f t="shared" ref="W91:Z91" si="7">SUM(W68:W90)</f>
        <v>28803</v>
      </c>
      <c r="X91" s="162">
        <f t="shared" si="7"/>
        <v>27965</v>
      </c>
      <c r="Y91" s="162">
        <f t="shared" si="7"/>
        <v>25790</v>
      </c>
      <c r="Z91" s="162">
        <f t="shared" si="7"/>
        <v>26091</v>
      </c>
      <c r="AA91" s="162">
        <f t="shared" si="6"/>
        <v>26267</v>
      </c>
    </row>
    <row r="92" spans="16:27" ht="14.25" x14ac:dyDescent="0.2">
      <c r="P92" s="125"/>
      <c r="Q92" s="125"/>
    </row>
    <row r="93" spans="16:27" ht="15.75" x14ac:dyDescent="0.25">
      <c r="P93" s="361" t="s">
        <v>34</v>
      </c>
      <c r="Q93" s="362" t="s">
        <v>155</v>
      </c>
      <c r="R93" s="363" t="s">
        <v>156</v>
      </c>
      <c r="S93" s="363" t="s">
        <v>157</v>
      </c>
      <c r="T93" s="363" t="s">
        <v>161</v>
      </c>
      <c r="U93" s="363" t="s">
        <v>167</v>
      </c>
      <c r="V93" s="363" t="s">
        <v>169</v>
      </c>
      <c r="W93" s="363" t="s">
        <v>171</v>
      </c>
      <c r="X93" s="363" t="s">
        <v>172</v>
      </c>
      <c r="Y93" s="363" t="s">
        <v>174</v>
      </c>
      <c r="Z93" s="363" t="s">
        <v>182</v>
      </c>
      <c r="AA93" s="363" t="s">
        <v>185</v>
      </c>
    </row>
    <row r="94" spans="16:27" ht="15" x14ac:dyDescent="0.2">
      <c r="P94" s="122" t="s">
        <v>126</v>
      </c>
      <c r="Q94" s="122">
        <v>6503983</v>
      </c>
      <c r="R94" s="122">
        <v>6620067</v>
      </c>
      <c r="S94" s="122">
        <v>6822335</v>
      </c>
      <c r="T94" s="122">
        <v>7028772</v>
      </c>
      <c r="U94" s="120">
        <v>6664525</v>
      </c>
      <c r="V94" s="120">
        <v>7085551</v>
      </c>
      <c r="W94" s="120">
        <v>7419014</v>
      </c>
      <c r="X94" s="120">
        <v>6886261</v>
      </c>
      <c r="Y94" s="120">
        <v>7055536</v>
      </c>
      <c r="Z94" s="120">
        <v>7643443</v>
      </c>
      <c r="AA94" s="120">
        <f>'BranchWise TotalPortfolio'!D13</f>
        <v>8255785</v>
      </c>
    </row>
    <row r="95" spans="16:27" ht="15" x14ac:dyDescent="0.2">
      <c r="P95" s="122" t="s">
        <v>122</v>
      </c>
      <c r="Q95" s="122">
        <v>28296639</v>
      </c>
      <c r="R95" s="122">
        <v>29613243</v>
      </c>
      <c r="S95" s="122">
        <v>30244961</v>
      </c>
      <c r="T95" s="122">
        <v>30419416</v>
      </c>
      <c r="U95" s="120">
        <v>30175376</v>
      </c>
      <c r="V95" s="120">
        <v>32245714</v>
      </c>
      <c r="W95" s="120">
        <v>34182480</v>
      </c>
      <c r="X95" s="120">
        <v>32157862</v>
      </c>
      <c r="Y95" s="120">
        <v>33851854</v>
      </c>
      <c r="Z95" s="120">
        <v>33917037</v>
      </c>
      <c r="AA95" s="120">
        <f>'BranchWise TotalPortfolio'!E13</f>
        <v>35551418</v>
      </c>
    </row>
    <row r="96" spans="16:27" ht="15" x14ac:dyDescent="0.2">
      <c r="P96" s="122" t="s">
        <v>94</v>
      </c>
      <c r="Q96" s="122">
        <v>13585067</v>
      </c>
      <c r="R96" s="122">
        <v>13521817</v>
      </c>
      <c r="S96" s="122">
        <v>14103829</v>
      </c>
      <c r="T96" s="122">
        <v>14125931</v>
      </c>
      <c r="U96" s="120">
        <v>13667468</v>
      </c>
      <c r="V96" s="120">
        <v>14194835</v>
      </c>
      <c r="W96" s="120">
        <v>14337530</v>
      </c>
      <c r="X96" s="120">
        <v>12954063</v>
      </c>
      <c r="Y96" s="120">
        <v>15603100</v>
      </c>
      <c r="Z96" s="120">
        <v>15065624</v>
      </c>
      <c r="AA96" s="120">
        <f>'BranchWise TotalPortfolio'!F13</f>
        <v>15827752</v>
      </c>
    </row>
    <row r="97" spans="16:27" ht="15" x14ac:dyDescent="0.2">
      <c r="P97" s="122" t="s">
        <v>98</v>
      </c>
      <c r="Q97" s="122">
        <v>26034133</v>
      </c>
      <c r="R97" s="122">
        <v>31316123</v>
      </c>
      <c r="S97" s="122">
        <v>33555316</v>
      </c>
      <c r="T97" s="122">
        <v>35089451</v>
      </c>
      <c r="U97" s="120">
        <v>35509658</v>
      </c>
      <c r="V97" s="120">
        <v>37171187</v>
      </c>
      <c r="W97" s="120">
        <v>36673927</v>
      </c>
      <c r="X97" s="120">
        <v>33828045</v>
      </c>
      <c r="Y97" s="120">
        <v>32539656</v>
      </c>
      <c r="Z97" s="120">
        <v>34933748</v>
      </c>
      <c r="AA97" s="120">
        <f>'BranchWise TotalPortfolio'!G13</f>
        <v>25781335</v>
      </c>
    </row>
    <row r="98" spans="16:27" ht="15" x14ac:dyDescent="0.2">
      <c r="P98" s="122" t="s">
        <v>123</v>
      </c>
      <c r="Q98" s="122">
        <v>17509207</v>
      </c>
      <c r="R98" s="122">
        <v>18628459</v>
      </c>
      <c r="S98" s="122">
        <v>18938598</v>
      </c>
      <c r="T98" s="122">
        <v>20445799</v>
      </c>
      <c r="U98" s="120">
        <v>20829050</v>
      </c>
      <c r="V98" s="120">
        <v>21895007</v>
      </c>
      <c r="W98" s="120">
        <v>21265802</v>
      </c>
      <c r="X98" s="120">
        <v>20110929</v>
      </c>
      <c r="Y98" s="120">
        <v>20463860</v>
      </c>
      <c r="Z98" s="120">
        <v>20831954</v>
      </c>
      <c r="AA98" s="120">
        <f>'BranchWise TotalPortfolio'!H13</f>
        <v>20915099</v>
      </c>
    </row>
    <row r="99" spans="16:27" ht="15" x14ac:dyDescent="0.2">
      <c r="P99" s="122" t="s">
        <v>184</v>
      </c>
      <c r="Q99" s="122">
        <v>0</v>
      </c>
      <c r="R99" s="122">
        <v>0</v>
      </c>
      <c r="S99" s="122">
        <v>0</v>
      </c>
      <c r="T99" s="122">
        <v>0</v>
      </c>
      <c r="U99" s="120">
        <v>0</v>
      </c>
      <c r="V99" s="120">
        <v>0</v>
      </c>
      <c r="W99" s="120">
        <v>0</v>
      </c>
      <c r="X99" s="120">
        <v>0</v>
      </c>
      <c r="Y99" s="120">
        <v>0</v>
      </c>
      <c r="Z99" s="120">
        <v>0</v>
      </c>
      <c r="AA99" s="120">
        <f>'BranchWise TotalPortfolio'!I13</f>
        <v>9126096</v>
      </c>
    </row>
    <row r="100" spans="16:27" ht="15" x14ac:dyDescent="0.2">
      <c r="P100" s="122" t="s">
        <v>93</v>
      </c>
      <c r="Q100" s="122">
        <v>503878</v>
      </c>
      <c r="R100" s="122">
        <v>502192</v>
      </c>
      <c r="S100" s="122">
        <v>498094</v>
      </c>
      <c r="T100" s="122">
        <v>491425</v>
      </c>
      <c r="U100" s="120">
        <v>488077</v>
      </c>
      <c r="V100" s="120">
        <v>487387</v>
      </c>
      <c r="W100" s="120">
        <v>484852</v>
      </c>
      <c r="X100" s="120">
        <v>484370</v>
      </c>
      <c r="Y100" s="120">
        <v>484370</v>
      </c>
      <c r="Z100" s="120">
        <v>481988</v>
      </c>
      <c r="AA100" s="120">
        <v>0</v>
      </c>
    </row>
    <row r="101" spans="16:27" ht="15" x14ac:dyDescent="0.2">
      <c r="P101" s="122" t="s">
        <v>75</v>
      </c>
      <c r="Q101" s="122">
        <v>14832057</v>
      </c>
      <c r="R101" s="122">
        <v>15393973</v>
      </c>
      <c r="S101" s="122">
        <v>15399376</v>
      </c>
      <c r="T101" s="122">
        <v>14461316</v>
      </c>
      <c r="U101" s="120">
        <v>13817967</v>
      </c>
      <c r="V101" s="120">
        <v>15059875</v>
      </c>
      <c r="W101" s="120">
        <v>14461724</v>
      </c>
      <c r="X101" s="120">
        <v>13216372</v>
      </c>
      <c r="Y101" s="120">
        <v>13576031</v>
      </c>
      <c r="Z101" s="120">
        <v>14300580</v>
      </c>
      <c r="AA101" s="120">
        <f>'BranchWise TotalPortfolio'!J13</f>
        <v>14668921</v>
      </c>
    </row>
    <row r="102" spans="16:27" ht="15" x14ac:dyDescent="0.2">
      <c r="P102" s="122" t="s">
        <v>76</v>
      </c>
      <c r="Q102" s="122">
        <v>11600753</v>
      </c>
      <c r="R102" s="122">
        <v>11243709</v>
      </c>
      <c r="S102" s="122">
        <v>11103027</v>
      </c>
      <c r="T102" s="122">
        <v>11055946</v>
      </c>
      <c r="U102" s="120">
        <v>10586398</v>
      </c>
      <c r="V102" s="120">
        <v>11948567</v>
      </c>
      <c r="W102" s="120">
        <v>12625012</v>
      </c>
      <c r="X102" s="120">
        <v>12059184</v>
      </c>
      <c r="Y102" s="120">
        <v>13178281</v>
      </c>
      <c r="Z102" s="120">
        <v>15816362</v>
      </c>
      <c r="AA102" s="120">
        <f>'BranchWise TotalPortfolio'!K13</f>
        <v>16319843</v>
      </c>
    </row>
    <row r="103" spans="16:27" ht="15" x14ac:dyDescent="0.2">
      <c r="P103" s="122" t="s">
        <v>107</v>
      </c>
      <c r="Q103" s="122">
        <v>13553907</v>
      </c>
      <c r="R103" s="122">
        <v>14787145</v>
      </c>
      <c r="S103" s="122">
        <v>15958185</v>
      </c>
      <c r="T103" s="122">
        <v>15376413</v>
      </c>
      <c r="U103" s="120">
        <v>14755813</v>
      </c>
      <c r="V103" s="120">
        <v>14034928</v>
      </c>
      <c r="W103" s="120">
        <v>13183258</v>
      </c>
      <c r="X103" s="120">
        <v>11697008</v>
      </c>
      <c r="Y103" s="120">
        <v>11265780</v>
      </c>
      <c r="Z103" s="120">
        <v>11147210</v>
      </c>
      <c r="AA103" s="120">
        <f>'BranchWise TotalPortfolio'!L13</f>
        <v>10037863</v>
      </c>
    </row>
    <row r="104" spans="16:27" ht="15" x14ac:dyDescent="0.2">
      <c r="P104" s="122" t="s">
        <v>95</v>
      </c>
      <c r="Q104" s="122">
        <v>10737085</v>
      </c>
      <c r="R104" s="122">
        <v>9610602</v>
      </c>
      <c r="S104" s="122">
        <v>9343343</v>
      </c>
      <c r="T104" s="122">
        <v>9457168</v>
      </c>
      <c r="U104" s="120">
        <v>7950879</v>
      </c>
      <c r="V104" s="120">
        <v>6622765</v>
      </c>
      <c r="W104" s="120">
        <v>5351418</v>
      </c>
      <c r="X104" s="120">
        <v>4397628</v>
      </c>
      <c r="Y104" s="120">
        <v>3496572</v>
      </c>
      <c r="Z104" s="120">
        <v>2846281</v>
      </c>
      <c r="AA104" s="120">
        <f>'BranchWise TotalPortfolio'!M13</f>
        <v>2293654</v>
      </c>
    </row>
    <row r="105" spans="16:27" ht="15" x14ac:dyDescent="0.2">
      <c r="P105" s="122" t="s">
        <v>106</v>
      </c>
      <c r="Q105" s="122">
        <v>8693256</v>
      </c>
      <c r="R105" s="122">
        <v>9063528</v>
      </c>
      <c r="S105" s="122">
        <v>8783599</v>
      </c>
      <c r="T105" s="122">
        <v>8872743</v>
      </c>
      <c r="U105" s="120">
        <v>8492581</v>
      </c>
      <c r="V105" s="120">
        <v>8980728</v>
      </c>
      <c r="W105" s="120">
        <v>9312030</v>
      </c>
      <c r="X105" s="120">
        <v>9710422</v>
      </c>
      <c r="Y105" s="120">
        <v>9577639</v>
      </c>
      <c r="Z105" s="120">
        <v>9747134</v>
      </c>
      <c r="AA105" s="120">
        <f>'BranchWise TotalPortfolio'!N13</f>
        <v>9808388</v>
      </c>
    </row>
    <row r="106" spans="16:27" ht="15" x14ac:dyDescent="0.2">
      <c r="P106" s="122" t="s">
        <v>103</v>
      </c>
      <c r="Q106" s="122">
        <v>19452403</v>
      </c>
      <c r="R106" s="122">
        <v>20394911</v>
      </c>
      <c r="S106" s="122">
        <v>20251924</v>
      </c>
      <c r="T106" s="122">
        <v>21634151</v>
      </c>
      <c r="U106" s="120">
        <v>21944444</v>
      </c>
      <c r="V106" s="120">
        <v>23383107</v>
      </c>
      <c r="W106" s="120">
        <v>25584796</v>
      </c>
      <c r="X106" s="120">
        <v>23829386</v>
      </c>
      <c r="Y106" s="120">
        <v>23869695</v>
      </c>
      <c r="Z106" s="120">
        <v>24110314</v>
      </c>
      <c r="AA106" s="120">
        <f>'BranchWise TotalPortfolio'!O13</f>
        <v>23169851</v>
      </c>
    </row>
    <row r="107" spans="16:27" ht="15" x14ac:dyDescent="0.2">
      <c r="P107" s="122" t="s">
        <v>166</v>
      </c>
      <c r="Q107" s="122">
        <v>18628285</v>
      </c>
      <c r="R107" s="122">
        <v>19226732</v>
      </c>
      <c r="S107" s="122">
        <v>20104238</v>
      </c>
      <c r="T107" s="122">
        <v>19573567</v>
      </c>
      <c r="U107" s="120">
        <v>21294135</v>
      </c>
      <c r="V107" s="120">
        <v>20005920</v>
      </c>
      <c r="W107" s="120">
        <v>19841612</v>
      </c>
      <c r="X107" s="120">
        <v>18331799</v>
      </c>
      <c r="Y107" s="120">
        <v>17176160</v>
      </c>
      <c r="Z107" s="120">
        <v>16830135</v>
      </c>
      <c r="AA107" s="120">
        <f>'BranchWise TotalPortfolio'!P13</f>
        <v>17292047</v>
      </c>
    </row>
    <row r="108" spans="16:27" ht="15" x14ac:dyDescent="0.2">
      <c r="P108" s="122" t="s">
        <v>105</v>
      </c>
      <c r="Q108" s="122">
        <v>32343340</v>
      </c>
      <c r="R108" s="122">
        <v>32880395</v>
      </c>
      <c r="S108" s="122">
        <v>33320366</v>
      </c>
      <c r="T108" s="122">
        <v>33438163</v>
      </c>
      <c r="U108" s="120">
        <v>30841471</v>
      </c>
      <c r="V108" s="120">
        <v>32854569</v>
      </c>
      <c r="W108" s="120">
        <v>33760383</v>
      </c>
      <c r="X108" s="120">
        <v>31149146</v>
      </c>
      <c r="Y108" s="120">
        <v>30107522</v>
      </c>
      <c r="Z108" s="120">
        <v>30321758</v>
      </c>
      <c r="AA108" s="120">
        <f>'BranchWise TotalPortfolio'!Q13</f>
        <v>31055083</v>
      </c>
    </row>
    <row r="109" spans="16:27" ht="15" x14ac:dyDescent="0.2">
      <c r="P109" s="122" t="s">
        <v>109</v>
      </c>
      <c r="Q109" s="122">
        <v>19784525</v>
      </c>
      <c r="R109" s="122">
        <v>18966596</v>
      </c>
      <c r="S109" s="122">
        <v>18702539</v>
      </c>
      <c r="T109" s="122">
        <v>18689347</v>
      </c>
      <c r="U109" s="120">
        <v>17123087</v>
      </c>
      <c r="V109" s="120">
        <v>18020448</v>
      </c>
      <c r="W109" s="120">
        <v>17258994</v>
      </c>
      <c r="X109" s="120">
        <v>16053176</v>
      </c>
      <c r="Y109" s="120">
        <v>14803872</v>
      </c>
      <c r="Z109" s="120">
        <v>14455988</v>
      </c>
      <c r="AA109" s="120">
        <f>'BranchWise TotalPortfolio'!R13</f>
        <v>15108964</v>
      </c>
    </row>
    <row r="110" spans="16:27" ht="15" x14ac:dyDescent="0.2">
      <c r="P110" s="122" t="s">
        <v>102</v>
      </c>
      <c r="Q110" s="122">
        <v>10853776</v>
      </c>
      <c r="R110" s="122">
        <v>10915076</v>
      </c>
      <c r="S110" s="122">
        <v>10880825</v>
      </c>
      <c r="T110" s="122">
        <v>11135851</v>
      </c>
      <c r="U110" s="120">
        <v>10452444</v>
      </c>
      <c r="V110" s="120">
        <v>10439722</v>
      </c>
      <c r="W110" s="120">
        <v>11160180</v>
      </c>
      <c r="X110" s="120">
        <v>11038037</v>
      </c>
      <c r="Y110" s="120">
        <v>11270206</v>
      </c>
      <c r="Z110" s="120">
        <v>11345687</v>
      </c>
      <c r="AA110" s="120">
        <f>'BranchWise TotalPortfolio'!S13</f>
        <v>11613990</v>
      </c>
    </row>
    <row r="111" spans="16:27" ht="15" x14ac:dyDescent="0.2">
      <c r="P111" s="122" t="s">
        <v>108</v>
      </c>
      <c r="Q111" s="122">
        <v>6086585</v>
      </c>
      <c r="R111" s="122">
        <v>5789041</v>
      </c>
      <c r="S111" s="122">
        <v>5979471</v>
      </c>
      <c r="T111" s="122">
        <v>6074854</v>
      </c>
      <c r="U111" s="120">
        <v>5250182</v>
      </c>
      <c r="V111" s="120">
        <v>5090534</v>
      </c>
      <c r="W111" s="120">
        <v>5555558</v>
      </c>
      <c r="X111" s="120">
        <v>4879187</v>
      </c>
      <c r="Y111" s="120">
        <v>5180160</v>
      </c>
      <c r="Z111" s="120">
        <v>5570411</v>
      </c>
      <c r="AA111" s="120">
        <f>'BranchWise TotalPortfolio'!T13</f>
        <v>5703069</v>
      </c>
    </row>
    <row r="112" spans="16:27" ht="15" x14ac:dyDescent="0.2">
      <c r="P112" s="122" t="s">
        <v>97</v>
      </c>
      <c r="Q112" s="122">
        <v>12022031</v>
      </c>
      <c r="R112" s="122">
        <v>12477272</v>
      </c>
      <c r="S112" s="122">
        <v>14133491</v>
      </c>
      <c r="T112" s="122">
        <v>14322630</v>
      </c>
      <c r="U112" s="120">
        <v>14507124</v>
      </c>
      <c r="V112" s="120">
        <v>14683589</v>
      </c>
      <c r="W112" s="120">
        <v>14755190</v>
      </c>
      <c r="X112" s="120">
        <v>12884473</v>
      </c>
      <c r="Y112" s="120">
        <v>12648346</v>
      </c>
      <c r="Z112" s="120">
        <v>11915746</v>
      </c>
      <c r="AA112" s="120">
        <f>'BranchWise TotalPortfolio'!U13</f>
        <v>12956657</v>
      </c>
    </row>
    <row r="113" spans="16:27" ht="15" x14ac:dyDescent="0.2">
      <c r="P113" s="122" t="s">
        <v>83</v>
      </c>
      <c r="Q113" s="122">
        <v>18921216</v>
      </c>
      <c r="R113" s="122">
        <v>19497479</v>
      </c>
      <c r="S113" s="122">
        <v>19815403</v>
      </c>
      <c r="T113" s="122">
        <v>21130507</v>
      </c>
      <c r="U113" s="120">
        <v>20373872</v>
      </c>
      <c r="V113" s="120">
        <v>22715937</v>
      </c>
      <c r="W113" s="120">
        <v>23582784</v>
      </c>
      <c r="X113" s="120">
        <v>21802555</v>
      </c>
      <c r="Y113" s="120">
        <v>21187234</v>
      </c>
      <c r="Z113" s="120">
        <v>21448230</v>
      </c>
      <c r="AA113" s="120">
        <f>'BranchWise TotalPortfolio'!V13</f>
        <v>23361976</v>
      </c>
    </row>
    <row r="114" spans="16:27" ht="15" x14ac:dyDescent="0.2">
      <c r="P114" s="122" t="s">
        <v>121</v>
      </c>
      <c r="Q114" s="122">
        <v>15802197</v>
      </c>
      <c r="R114" s="122">
        <v>17014695</v>
      </c>
      <c r="S114" s="122">
        <v>18068157</v>
      </c>
      <c r="T114" s="122">
        <v>19847149</v>
      </c>
      <c r="U114" s="120">
        <v>20449213</v>
      </c>
      <c r="V114" s="120">
        <v>20604431</v>
      </c>
      <c r="W114" s="120">
        <v>20991348</v>
      </c>
      <c r="X114" s="120">
        <v>19512112</v>
      </c>
      <c r="Y114" s="120">
        <v>18597471</v>
      </c>
      <c r="Z114" s="120">
        <v>19804389</v>
      </c>
      <c r="AA114" s="120">
        <f>'BranchWise TotalPortfolio'!W13</f>
        <v>21279987</v>
      </c>
    </row>
    <row r="115" spans="16:27" ht="15" x14ac:dyDescent="0.2">
      <c r="P115" s="122" t="s">
        <v>140</v>
      </c>
      <c r="Q115" s="122">
        <v>10034026</v>
      </c>
      <c r="R115" s="122">
        <v>12922156</v>
      </c>
      <c r="S115" s="122">
        <v>14963705</v>
      </c>
      <c r="T115" s="122">
        <v>16813361</v>
      </c>
      <c r="U115" s="120">
        <v>16772120</v>
      </c>
      <c r="V115" s="120">
        <v>18750347</v>
      </c>
      <c r="W115" s="120">
        <v>19028268</v>
      </c>
      <c r="X115" s="120">
        <v>18138202</v>
      </c>
      <c r="Y115" s="120">
        <v>17693211</v>
      </c>
      <c r="Z115" s="120">
        <v>18279734</v>
      </c>
      <c r="AA115" s="120">
        <f>'BranchWise TotalPortfolio'!X13</f>
        <v>18563395</v>
      </c>
    </row>
    <row r="116" spans="16:27" ht="15" x14ac:dyDescent="0.2">
      <c r="P116" s="122" t="s">
        <v>159</v>
      </c>
      <c r="Q116" s="122">
        <v>0</v>
      </c>
      <c r="R116" s="122">
        <v>0</v>
      </c>
      <c r="S116" s="122">
        <v>0</v>
      </c>
      <c r="T116" s="122">
        <v>640000</v>
      </c>
      <c r="U116" s="120">
        <v>3300000</v>
      </c>
      <c r="V116" s="120">
        <v>5362813</v>
      </c>
      <c r="W116" s="120">
        <v>7651924</v>
      </c>
      <c r="X116" s="120">
        <v>8475854</v>
      </c>
      <c r="Y116" s="120">
        <v>9542441</v>
      </c>
      <c r="Z116" s="120">
        <v>11760870</v>
      </c>
      <c r="AA116" s="120">
        <f>'BranchWise TotalPortfolio'!Y13</f>
        <v>13113669</v>
      </c>
    </row>
    <row r="117" spans="16:27" ht="15.75" x14ac:dyDescent="0.25">
      <c r="P117" s="162" t="s">
        <v>3</v>
      </c>
      <c r="Q117" s="324">
        <f t="shared" ref="Q117:AA117" si="8">SUM(Q94:Q116)</f>
        <v>315778349</v>
      </c>
      <c r="R117" s="324">
        <f t="shared" si="8"/>
        <v>330385211</v>
      </c>
      <c r="S117" s="324">
        <f t="shared" si="8"/>
        <v>340970782</v>
      </c>
      <c r="T117" s="324">
        <f t="shared" si="8"/>
        <v>350123960</v>
      </c>
      <c r="U117" s="324">
        <f t="shared" si="8"/>
        <v>345245884</v>
      </c>
      <c r="V117" s="324">
        <f t="shared" si="8"/>
        <v>361637961</v>
      </c>
      <c r="W117" s="324">
        <f t="shared" ref="W117:Z117" si="9">SUM(W94:W116)</f>
        <v>368468084</v>
      </c>
      <c r="X117" s="324">
        <f t="shared" si="9"/>
        <v>343596071</v>
      </c>
      <c r="Y117" s="324">
        <f t="shared" si="9"/>
        <v>343168997</v>
      </c>
      <c r="Z117" s="324">
        <f t="shared" si="9"/>
        <v>352574623</v>
      </c>
      <c r="AA117" s="324">
        <f t="shared" si="8"/>
        <v>361804842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Prayas</vt:lpstr>
      <vt:lpstr>Own portfolio</vt:lpstr>
      <vt:lpstr>Managed portfolio</vt:lpstr>
      <vt:lpstr>BranchWise TotalPortfolio</vt:lpstr>
      <vt:lpstr>Charts (Old)</vt:lpstr>
      <vt:lpstr>Charts</vt:lpstr>
      <vt:lpstr>'BranchWise TotalPortfolio'!Print_Area</vt:lpstr>
      <vt:lpstr>'Charts (Old)'!Print_Area</vt:lpstr>
      <vt:lpstr>'Managed portfolio'!Print_Area</vt:lpstr>
      <vt:lpstr>'Own portfolio'!Print_Area</vt:lpstr>
      <vt:lpstr>Prayas!Print_Area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Bhadresh Rawal</cp:lastModifiedBy>
  <cp:lastPrinted>2019-01-12T10:05:10Z</cp:lastPrinted>
  <dcterms:created xsi:type="dcterms:W3CDTF">2007-02-28T09:38:55Z</dcterms:created>
  <dcterms:modified xsi:type="dcterms:W3CDTF">2019-03-07T05:03:09Z</dcterms:modified>
</cp:coreProperties>
</file>