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945" windowWidth="19935" windowHeight="3990" tabRatio="470"/>
  </bookViews>
  <sheets>
    <sheet name="Prayas" sheetId="6" r:id="rId1"/>
    <sheet name="Own portfolio" sheetId="8" r:id="rId2"/>
    <sheet name="Managed portfolio" sheetId="11" r:id="rId3"/>
    <sheet name="BranchWise TotalPortfolio" sheetId="12" r:id="rId4"/>
    <sheet name="Charts (Old)" sheetId="4" state="hidden" r:id="rId5"/>
    <sheet name="Charts" sheetId="15" r:id="rId6"/>
  </sheets>
  <definedNames>
    <definedName name="_xlnm.Print_Area" localSheetId="3">'BranchWise TotalPortfolio'!$A$1:$Y$70</definedName>
    <definedName name="_xlnm.Print_Area" localSheetId="4">'Charts (Old)'!$A$1:$AG$146</definedName>
    <definedName name="_xlnm.Print_Area" localSheetId="2">'Managed portfolio'!$A$1:$U$69</definedName>
    <definedName name="_xlnm.Print_Area" localSheetId="1">'Own portfolio'!$A$1:$Y$70</definedName>
    <definedName name="_xlnm.Print_Area" localSheetId="0">Prayas!$A$1:$E$82</definedName>
    <definedName name="_xlnm.Print_Titles" localSheetId="1">'Own portfolio'!$3:$4</definedName>
  </definedNames>
  <calcPr calcId="144525"/>
  <fileRecoveryPr autoRecover="0"/>
</workbook>
</file>

<file path=xl/calcChain.xml><?xml version="1.0" encoding="utf-8"?>
<calcChain xmlns="http://schemas.openxmlformats.org/spreadsheetml/2006/main">
  <c r="C13" i="6" l="1"/>
  <c r="C6" i="6"/>
  <c r="C77" i="6" l="1"/>
  <c r="X113" i="15" l="1"/>
  <c r="X88" i="15"/>
  <c r="Q14" i="15"/>
  <c r="C7" i="8" l="1"/>
  <c r="C8" i="8"/>
  <c r="C9" i="8"/>
  <c r="C10" i="8"/>
  <c r="W113" i="15" l="1"/>
  <c r="W88" i="15"/>
  <c r="Q13" i="15"/>
  <c r="V113" i="15" l="1"/>
  <c r="V88" i="15"/>
  <c r="Q12" i="15" l="1"/>
  <c r="U113" i="15" l="1"/>
  <c r="U88" i="15"/>
  <c r="T113" i="15"/>
  <c r="T88" i="15"/>
  <c r="Q11" i="15"/>
  <c r="C82" i="6"/>
  <c r="Q10" i="15"/>
  <c r="Q113" i="15"/>
  <c r="Q88" i="15"/>
  <c r="S88" i="15"/>
  <c r="R88" i="15"/>
  <c r="Q9" i="15"/>
  <c r="Q8" i="15"/>
  <c r="Q7" i="15"/>
  <c r="Q6" i="15"/>
  <c r="Q5" i="15"/>
  <c r="Q4" i="15"/>
  <c r="Q3" i="15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70" i="8"/>
  <c r="D70" i="6" s="1"/>
  <c r="C69" i="8"/>
  <c r="D69" i="6" s="1"/>
  <c r="C68" i="8"/>
  <c r="D68" i="6" s="1"/>
  <c r="C67" i="8"/>
  <c r="D67" i="6" s="1"/>
  <c r="C66" i="8"/>
  <c r="D66" i="6" s="1"/>
  <c r="C66" i="6" s="1"/>
  <c r="C65" i="8"/>
  <c r="D65" i="6" s="1"/>
  <c r="C64" i="8"/>
  <c r="D64" i="6" s="1"/>
  <c r="C63" i="8"/>
  <c r="D63" i="6" s="1"/>
  <c r="C62" i="8"/>
  <c r="D62" i="6" s="1"/>
  <c r="C61" i="8"/>
  <c r="D61" i="6" s="1"/>
  <c r="C60" i="8"/>
  <c r="D60" i="6" s="1"/>
  <c r="C59" i="8"/>
  <c r="D59" i="6" s="1"/>
  <c r="C57" i="8"/>
  <c r="D57" i="6" s="1"/>
  <c r="C56" i="8"/>
  <c r="D56" i="6" s="1"/>
  <c r="C47" i="8"/>
  <c r="D47" i="6" s="1"/>
  <c r="C46" i="8"/>
  <c r="D46" i="6" s="1"/>
  <c r="C45" i="8"/>
  <c r="D45" i="6" s="1"/>
  <c r="C44" i="8"/>
  <c r="C43" i="8"/>
  <c r="D43" i="6" s="1"/>
  <c r="C40" i="8"/>
  <c r="D40" i="6" s="1"/>
  <c r="C39" i="8"/>
  <c r="D39" i="6" s="1"/>
  <c r="C38" i="8"/>
  <c r="D38" i="6" s="1"/>
  <c r="C37" i="8"/>
  <c r="D37" i="6"/>
  <c r="C36" i="8"/>
  <c r="D36" i="6" s="1"/>
  <c r="C33" i="8"/>
  <c r="D33" i="6" s="1"/>
  <c r="C32" i="8"/>
  <c r="D32" i="6" s="1"/>
  <c r="C31" i="8"/>
  <c r="D31" i="6" s="1"/>
  <c r="C30" i="8"/>
  <c r="D30" i="6" s="1"/>
  <c r="C29" i="8"/>
  <c r="C23" i="8"/>
  <c r="C22" i="8"/>
  <c r="D23" i="6" s="1"/>
  <c r="C21" i="8"/>
  <c r="D22" i="6" s="1"/>
  <c r="C20" i="8"/>
  <c r="D21" i="6" s="1"/>
  <c r="C19" i="8"/>
  <c r="D20" i="6" s="1"/>
  <c r="C15" i="8"/>
  <c r="D16" i="6" s="1"/>
  <c r="C13" i="8"/>
  <c r="D14" i="6" s="1"/>
  <c r="D10" i="6"/>
  <c r="D9" i="6"/>
  <c r="D8" i="6"/>
  <c r="D7" i="6"/>
  <c r="C70" i="11"/>
  <c r="E70" i="6" s="1"/>
  <c r="C69" i="11"/>
  <c r="E69" i="6" s="1"/>
  <c r="C68" i="11"/>
  <c r="E68" i="6" s="1"/>
  <c r="C67" i="11"/>
  <c r="E67" i="6" s="1"/>
  <c r="C66" i="11"/>
  <c r="C65" i="11"/>
  <c r="E65" i="6" s="1"/>
  <c r="C64" i="11"/>
  <c r="E64" i="6" s="1"/>
  <c r="C63" i="11"/>
  <c r="E63" i="6" s="1"/>
  <c r="C62" i="11"/>
  <c r="E62" i="6" s="1"/>
  <c r="C61" i="11"/>
  <c r="E61" i="6" s="1"/>
  <c r="C60" i="11"/>
  <c r="E60" i="6" s="1"/>
  <c r="C59" i="11"/>
  <c r="E59" i="6" s="1"/>
  <c r="C57" i="11"/>
  <c r="E57" i="6" s="1"/>
  <c r="C56" i="11"/>
  <c r="E56" i="6" s="1"/>
  <c r="C47" i="11"/>
  <c r="E47" i="6" s="1"/>
  <c r="C46" i="11"/>
  <c r="C45" i="11"/>
  <c r="E45" i="6" s="1"/>
  <c r="C44" i="11"/>
  <c r="C43" i="11"/>
  <c r="E43" i="6" s="1"/>
  <c r="C40" i="11"/>
  <c r="E40" i="6" s="1"/>
  <c r="C39" i="11"/>
  <c r="E39" i="6" s="1"/>
  <c r="C38" i="11"/>
  <c r="E38" i="6" s="1"/>
  <c r="C37" i="11"/>
  <c r="E37" i="6" s="1"/>
  <c r="C36" i="11"/>
  <c r="E36" i="6" s="1"/>
  <c r="C33" i="11"/>
  <c r="E33" i="6" s="1"/>
  <c r="C32" i="11"/>
  <c r="E32" i="6" s="1"/>
  <c r="C31" i="11"/>
  <c r="E31" i="6" s="1"/>
  <c r="C30" i="11"/>
  <c r="C29" i="11"/>
  <c r="E29" i="6" s="1"/>
  <c r="C23" i="11"/>
  <c r="C22" i="11"/>
  <c r="C21" i="11"/>
  <c r="E22" i="6" s="1"/>
  <c r="C20" i="11"/>
  <c r="E21" i="6" s="1"/>
  <c r="C19" i="11"/>
  <c r="E20" i="6" s="1"/>
  <c r="C15" i="11"/>
  <c r="E16" i="6" s="1"/>
  <c r="C13" i="11"/>
  <c r="C53" i="11" s="1"/>
  <c r="C10" i="11"/>
  <c r="E10" i="6" s="1"/>
  <c r="C10" i="6" s="1"/>
  <c r="C9" i="11"/>
  <c r="E9" i="6" s="1"/>
  <c r="C8" i="11"/>
  <c r="E8" i="6" s="1"/>
  <c r="C7" i="11"/>
  <c r="E7" i="6" s="1"/>
  <c r="Y6" i="8"/>
  <c r="Y16" i="8" s="1"/>
  <c r="Y17" i="8"/>
  <c r="Y26" i="8"/>
  <c r="Y34" i="8"/>
  <c r="Y41" i="8"/>
  <c r="Y48" i="8"/>
  <c r="Y25" i="8" s="1"/>
  <c r="S113" i="15"/>
  <c r="R113" i="15"/>
  <c r="AG144" i="4"/>
  <c r="AG118" i="4"/>
  <c r="U39" i="4"/>
  <c r="D26" i="11"/>
  <c r="AF144" i="4"/>
  <c r="AF118" i="4"/>
  <c r="AE144" i="4"/>
  <c r="AE118" i="4"/>
  <c r="U38" i="4"/>
  <c r="U37" i="4"/>
  <c r="X21" i="12"/>
  <c r="W21" i="12"/>
  <c r="V21" i="12"/>
  <c r="U21" i="12"/>
  <c r="T21" i="12"/>
  <c r="S21" i="12"/>
  <c r="R21" i="12"/>
  <c r="Q21" i="12"/>
  <c r="P21" i="12"/>
  <c r="O21" i="12"/>
  <c r="N21" i="12"/>
  <c r="Y21" i="12"/>
  <c r="M21" i="12"/>
  <c r="L21" i="12"/>
  <c r="K21" i="12"/>
  <c r="J21" i="12"/>
  <c r="I21" i="12"/>
  <c r="H21" i="12"/>
  <c r="G21" i="12"/>
  <c r="F21" i="12"/>
  <c r="E21" i="12"/>
  <c r="D21" i="12"/>
  <c r="X15" i="12"/>
  <c r="W15" i="12"/>
  <c r="V15" i="12"/>
  <c r="U15" i="12"/>
  <c r="T15" i="12"/>
  <c r="S15" i="12"/>
  <c r="R15" i="12"/>
  <c r="Q15" i="12"/>
  <c r="P15" i="12"/>
  <c r="O15" i="12"/>
  <c r="N15" i="12"/>
  <c r="Y15" i="12"/>
  <c r="M15" i="12"/>
  <c r="L15" i="12"/>
  <c r="K15" i="12"/>
  <c r="J15" i="12"/>
  <c r="I15" i="12"/>
  <c r="H15" i="12"/>
  <c r="G15" i="12"/>
  <c r="F15" i="12"/>
  <c r="E15" i="12"/>
  <c r="X17" i="11"/>
  <c r="T17" i="11"/>
  <c r="N17" i="11"/>
  <c r="Y17" i="11"/>
  <c r="F17" i="11"/>
  <c r="D17" i="11"/>
  <c r="X17" i="8"/>
  <c r="K17" i="8"/>
  <c r="I17" i="8"/>
  <c r="F17" i="8"/>
  <c r="E17" i="8"/>
  <c r="AD144" i="4"/>
  <c r="AD118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AC144" i="4"/>
  <c r="AC118" i="4"/>
  <c r="AB144" i="4"/>
  <c r="AB118" i="4"/>
  <c r="E46" i="6"/>
  <c r="E23" i="6"/>
  <c r="X6" i="11"/>
  <c r="X12" i="11" s="1"/>
  <c r="X34" i="11"/>
  <c r="X41" i="11"/>
  <c r="X48" i="11"/>
  <c r="X70" i="12"/>
  <c r="X69" i="12"/>
  <c r="X68" i="12"/>
  <c r="X67" i="12"/>
  <c r="X66" i="12"/>
  <c r="X65" i="12"/>
  <c r="X64" i="12"/>
  <c r="X63" i="12"/>
  <c r="X62" i="12"/>
  <c r="X61" i="12"/>
  <c r="X60" i="12"/>
  <c r="X59" i="12"/>
  <c r="X57" i="12"/>
  <c r="X56" i="12"/>
  <c r="X47" i="12"/>
  <c r="X46" i="12"/>
  <c r="X45" i="12"/>
  <c r="X44" i="12"/>
  <c r="X43" i="12"/>
  <c r="X40" i="12"/>
  <c r="X39" i="12"/>
  <c r="X38" i="12"/>
  <c r="X36" i="12"/>
  <c r="X37" i="12"/>
  <c r="X33" i="12"/>
  <c r="X32" i="12"/>
  <c r="X31" i="12"/>
  <c r="X30" i="12"/>
  <c r="X29" i="12"/>
  <c r="X23" i="12"/>
  <c r="X22" i="12"/>
  <c r="X20" i="12"/>
  <c r="X19" i="12"/>
  <c r="X13" i="12"/>
  <c r="P59" i="15" s="1"/>
  <c r="X10" i="12"/>
  <c r="X9" i="12"/>
  <c r="X8" i="12"/>
  <c r="X7" i="12"/>
  <c r="D34" i="11"/>
  <c r="E34" i="11"/>
  <c r="F34" i="11"/>
  <c r="G34" i="11"/>
  <c r="H34" i="11"/>
  <c r="I34" i="11"/>
  <c r="J34" i="11"/>
  <c r="K34" i="11"/>
  <c r="L34" i="11"/>
  <c r="M34" i="11"/>
  <c r="Y34" i="11"/>
  <c r="N34" i="11"/>
  <c r="O34" i="11"/>
  <c r="P34" i="11"/>
  <c r="Q34" i="11"/>
  <c r="R34" i="11"/>
  <c r="S34" i="11"/>
  <c r="T34" i="11"/>
  <c r="U34" i="11"/>
  <c r="V34" i="11"/>
  <c r="W34" i="11"/>
  <c r="X48" i="8"/>
  <c r="X25" i="8" s="1"/>
  <c r="X41" i="8"/>
  <c r="X34" i="8"/>
  <c r="X6" i="8"/>
  <c r="X12" i="8" s="1"/>
  <c r="AA144" i="4"/>
  <c r="AA118" i="4"/>
  <c r="K20" i="12"/>
  <c r="S118" i="4"/>
  <c r="S144" i="4"/>
  <c r="Z118" i="4"/>
  <c r="Z144" i="4"/>
  <c r="Y118" i="4"/>
  <c r="Y144" i="4"/>
  <c r="D70" i="12"/>
  <c r="E70" i="12"/>
  <c r="F70" i="12"/>
  <c r="G70" i="12"/>
  <c r="H70" i="12"/>
  <c r="I70" i="12"/>
  <c r="J70" i="12"/>
  <c r="K70" i="12"/>
  <c r="L70" i="12"/>
  <c r="M70" i="12"/>
  <c r="Y70" i="12"/>
  <c r="N70" i="12"/>
  <c r="O70" i="12"/>
  <c r="P70" i="12"/>
  <c r="Q70" i="12"/>
  <c r="R70" i="12"/>
  <c r="S70" i="12"/>
  <c r="T70" i="12"/>
  <c r="U70" i="12"/>
  <c r="V70" i="12"/>
  <c r="W70" i="12"/>
  <c r="D66" i="12"/>
  <c r="E66" i="12"/>
  <c r="F66" i="12"/>
  <c r="G66" i="12"/>
  <c r="H66" i="12"/>
  <c r="I66" i="12"/>
  <c r="J66" i="12"/>
  <c r="K66" i="12"/>
  <c r="L66" i="12"/>
  <c r="M66" i="12"/>
  <c r="Y66" i="12"/>
  <c r="N66" i="12"/>
  <c r="O66" i="12"/>
  <c r="P66" i="12"/>
  <c r="Q66" i="12"/>
  <c r="R66" i="12"/>
  <c r="S66" i="12"/>
  <c r="T66" i="12"/>
  <c r="U66" i="12"/>
  <c r="V66" i="12"/>
  <c r="W66" i="12"/>
  <c r="X118" i="4"/>
  <c r="X144" i="4"/>
  <c r="W144" i="4"/>
  <c r="W118" i="4"/>
  <c r="E9" i="12"/>
  <c r="V144" i="4"/>
  <c r="V118" i="4"/>
  <c r="G59" i="12"/>
  <c r="W54" i="11"/>
  <c r="V54" i="11"/>
  <c r="U54" i="11"/>
  <c r="T54" i="11"/>
  <c r="S54" i="11"/>
  <c r="R54" i="11"/>
  <c r="Q54" i="11"/>
  <c r="P54" i="11"/>
  <c r="O54" i="11"/>
  <c r="N54" i="11"/>
  <c r="Y54" i="11"/>
  <c r="M54" i="11"/>
  <c r="L54" i="11"/>
  <c r="K54" i="11"/>
  <c r="J54" i="11"/>
  <c r="I54" i="11"/>
  <c r="H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N53" i="11"/>
  <c r="Y53" i="11"/>
  <c r="M53" i="11"/>
  <c r="L53" i="11"/>
  <c r="K53" i="11"/>
  <c r="J53" i="11"/>
  <c r="I53" i="11"/>
  <c r="H53" i="11"/>
  <c r="G53" i="11"/>
  <c r="F53" i="11"/>
  <c r="E53" i="11"/>
  <c r="W52" i="11"/>
  <c r="V52" i="11"/>
  <c r="U52" i="11"/>
  <c r="T52" i="11"/>
  <c r="S52" i="11"/>
  <c r="R52" i="11"/>
  <c r="Q52" i="11"/>
  <c r="P52" i="11"/>
  <c r="O52" i="11"/>
  <c r="N52" i="11"/>
  <c r="Y52" i="11"/>
  <c r="M52" i="11"/>
  <c r="L52" i="11"/>
  <c r="K52" i="11"/>
  <c r="J52" i="11"/>
  <c r="I52" i="11"/>
  <c r="H52" i="11"/>
  <c r="G52" i="11"/>
  <c r="F52" i="11"/>
  <c r="E52" i="11"/>
  <c r="W51" i="11"/>
  <c r="V51" i="11"/>
  <c r="U51" i="11"/>
  <c r="T51" i="11"/>
  <c r="S51" i="11"/>
  <c r="R51" i="11"/>
  <c r="Q51" i="11"/>
  <c r="P51" i="11"/>
  <c r="O51" i="11"/>
  <c r="N51" i="11"/>
  <c r="Y51" i="11"/>
  <c r="M51" i="11"/>
  <c r="L51" i="11"/>
  <c r="K51" i="11"/>
  <c r="J51" i="11"/>
  <c r="I51" i="11"/>
  <c r="H51" i="11"/>
  <c r="G51" i="11"/>
  <c r="F51" i="11"/>
  <c r="E51" i="11"/>
  <c r="W50" i="11"/>
  <c r="V50" i="11"/>
  <c r="U50" i="11"/>
  <c r="T50" i="11"/>
  <c r="S50" i="11"/>
  <c r="R50" i="11"/>
  <c r="Q50" i="11"/>
  <c r="P50" i="11"/>
  <c r="O50" i="11"/>
  <c r="N50" i="11"/>
  <c r="Y50" i="11"/>
  <c r="M50" i="11"/>
  <c r="L50" i="11"/>
  <c r="K50" i="11"/>
  <c r="J50" i="11"/>
  <c r="I50" i="11"/>
  <c r="H50" i="11"/>
  <c r="G50" i="11"/>
  <c r="F50" i="11"/>
  <c r="E50" i="11"/>
  <c r="U144" i="4"/>
  <c r="U118" i="4"/>
  <c r="D54" i="11"/>
  <c r="T144" i="4"/>
  <c r="T118" i="4"/>
  <c r="D23" i="12"/>
  <c r="E23" i="12"/>
  <c r="F23" i="12"/>
  <c r="G23" i="12"/>
  <c r="H23" i="12"/>
  <c r="I23" i="12"/>
  <c r="J23" i="12"/>
  <c r="K23" i="12"/>
  <c r="L23" i="12"/>
  <c r="M23" i="12"/>
  <c r="Y23" i="12"/>
  <c r="N23" i="12"/>
  <c r="O23" i="12"/>
  <c r="P23" i="12"/>
  <c r="Q23" i="12"/>
  <c r="R23" i="12"/>
  <c r="S23" i="12"/>
  <c r="T23" i="12"/>
  <c r="U23" i="12"/>
  <c r="V23" i="12"/>
  <c r="W23" i="12"/>
  <c r="E17" i="11"/>
  <c r="G17" i="11"/>
  <c r="H17" i="11"/>
  <c r="I17" i="11"/>
  <c r="J17" i="11"/>
  <c r="K17" i="11"/>
  <c r="L17" i="11"/>
  <c r="M17" i="11"/>
  <c r="O17" i="11"/>
  <c r="P17" i="11"/>
  <c r="Q17" i="11"/>
  <c r="R17" i="11"/>
  <c r="S17" i="11"/>
  <c r="U17" i="11"/>
  <c r="V17" i="11"/>
  <c r="W17" i="11"/>
  <c r="E59" i="12"/>
  <c r="F59" i="12"/>
  <c r="H59" i="12"/>
  <c r="I59" i="12"/>
  <c r="J59" i="12"/>
  <c r="K59" i="12"/>
  <c r="L59" i="12"/>
  <c r="M59" i="12"/>
  <c r="Y59" i="12"/>
  <c r="N59" i="12"/>
  <c r="O59" i="12"/>
  <c r="P59" i="12"/>
  <c r="Q59" i="12"/>
  <c r="R59" i="12"/>
  <c r="S59" i="12"/>
  <c r="T59" i="12"/>
  <c r="U59" i="12"/>
  <c r="V59" i="12"/>
  <c r="W59" i="12"/>
  <c r="E61" i="12"/>
  <c r="F61" i="12"/>
  <c r="G61" i="12"/>
  <c r="H61" i="12"/>
  <c r="I61" i="12"/>
  <c r="J61" i="12"/>
  <c r="K61" i="12"/>
  <c r="L61" i="12"/>
  <c r="M61" i="12"/>
  <c r="Y61" i="12"/>
  <c r="N61" i="12"/>
  <c r="O61" i="12"/>
  <c r="P61" i="12"/>
  <c r="Q61" i="12"/>
  <c r="R61" i="12"/>
  <c r="S61" i="12"/>
  <c r="T61" i="12"/>
  <c r="U61" i="12"/>
  <c r="V61" i="12"/>
  <c r="W61" i="12"/>
  <c r="E62" i="12"/>
  <c r="F62" i="12"/>
  <c r="G62" i="12"/>
  <c r="H62" i="12"/>
  <c r="I62" i="12"/>
  <c r="J62" i="12"/>
  <c r="K62" i="12"/>
  <c r="L62" i="12"/>
  <c r="M62" i="12"/>
  <c r="Y62" i="12"/>
  <c r="N62" i="12"/>
  <c r="O62" i="12"/>
  <c r="P62" i="12"/>
  <c r="Q62" i="12"/>
  <c r="R62" i="12"/>
  <c r="S62" i="12"/>
  <c r="T62" i="12"/>
  <c r="U62" i="12"/>
  <c r="V62" i="12"/>
  <c r="W62" i="12"/>
  <c r="E64" i="12"/>
  <c r="F64" i="12"/>
  <c r="G64" i="12"/>
  <c r="H64" i="12"/>
  <c r="I64" i="12"/>
  <c r="J64" i="12"/>
  <c r="K64" i="12"/>
  <c r="L64" i="12"/>
  <c r="M64" i="12"/>
  <c r="Y64" i="12"/>
  <c r="N64" i="12"/>
  <c r="O64" i="12"/>
  <c r="P64" i="12"/>
  <c r="Q64" i="12"/>
  <c r="R64" i="12"/>
  <c r="S64" i="12"/>
  <c r="T64" i="12"/>
  <c r="U64" i="12"/>
  <c r="V64" i="12"/>
  <c r="W64" i="12"/>
  <c r="E65" i="12"/>
  <c r="F65" i="12"/>
  <c r="G65" i="12"/>
  <c r="H65" i="12"/>
  <c r="I65" i="12"/>
  <c r="J65" i="12"/>
  <c r="K65" i="12"/>
  <c r="L65" i="12"/>
  <c r="M65" i="12"/>
  <c r="Y65" i="12"/>
  <c r="N65" i="12"/>
  <c r="O65" i="12"/>
  <c r="P65" i="12"/>
  <c r="Q65" i="12"/>
  <c r="R65" i="12"/>
  <c r="S65" i="12"/>
  <c r="T65" i="12"/>
  <c r="U65" i="12"/>
  <c r="V65" i="12"/>
  <c r="W65" i="12"/>
  <c r="E68" i="12"/>
  <c r="F68" i="12"/>
  <c r="G68" i="12"/>
  <c r="H68" i="12"/>
  <c r="I68" i="12"/>
  <c r="J68" i="12"/>
  <c r="K68" i="12"/>
  <c r="L68" i="12"/>
  <c r="M68" i="12"/>
  <c r="Y68" i="12"/>
  <c r="N68" i="12"/>
  <c r="O68" i="12"/>
  <c r="P68" i="12"/>
  <c r="Q68" i="12"/>
  <c r="R68" i="12"/>
  <c r="S68" i="12"/>
  <c r="T68" i="12"/>
  <c r="U68" i="12"/>
  <c r="V68" i="12"/>
  <c r="W68" i="12"/>
  <c r="E69" i="12"/>
  <c r="F69" i="12"/>
  <c r="G69" i="12"/>
  <c r="H69" i="12"/>
  <c r="I69" i="12"/>
  <c r="J69" i="12"/>
  <c r="K69" i="12"/>
  <c r="L69" i="12"/>
  <c r="M69" i="12"/>
  <c r="Y69" i="12"/>
  <c r="N69" i="12"/>
  <c r="O69" i="12"/>
  <c r="P69" i="12"/>
  <c r="Q69" i="12"/>
  <c r="R69" i="12"/>
  <c r="S69" i="12"/>
  <c r="T69" i="12"/>
  <c r="U69" i="12"/>
  <c r="V69" i="12"/>
  <c r="W69" i="12"/>
  <c r="E56" i="12"/>
  <c r="F56" i="12"/>
  <c r="G56" i="12"/>
  <c r="H56" i="12"/>
  <c r="I56" i="12"/>
  <c r="J56" i="12"/>
  <c r="K56" i="12"/>
  <c r="L56" i="12"/>
  <c r="M56" i="12"/>
  <c r="Y56" i="12"/>
  <c r="N56" i="12"/>
  <c r="O56" i="12"/>
  <c r="P56" i="12"/>
  <c r="Q56" i="12"/>
  <c r="R56" i="12"/>
  <c r="S56" i="12"/>
  <c r="T56" i="12"/>
  <c r="U56" i="12"/>
  <c r="V56" i="12"/>
  <c r="W56" i="12"/>
  <c r="E57" i="12"/>
  <c r="F57" i="12"/>
  <c r="G57" i="12"/>
  <c r="H57" i="12"/>
  <c r="I57" i="12"/>
  <c r="J57" i="12"/>
  <c r="K57" i="12"/>
  <c r="L57" i="12"/>
  <c r="M57" i="12"/>
  <c r="Y57" i="12"/>
  <c r="N57" i="12"/>
  <c r="O57" i="12"/>
  <c r="P57" i="12"/>
  <c r="Q57" i="12"/>
  <c r="R57" i="12"/>
  <c r="S57" i="12"/>
  <c r="T57" i="12"/>
  <c r="U57" i="12"/>
  <c r="V57" i="12"/>
  <c r="W57" i="12"/>
  <c r="E43" i="12"/>
  <c r="F43" i="12"/>
  <c r="G43" i="12"/>
  <c r="H43" i="12"/>
  <c r="I43" i="12"/>
  <c r="J43" i="12"/>
  <c r="K43" i="12"/>
  <c r="L43" i="12"/>
  <c r="M43" i="12"/>
  <c r="Y43" i="12"/>
  <c r="N43" i="12"/>
  <c r="O43" i="12"/>
  <c r="P43" i="12"/>
  <c r="Q43" i="12"/>
  <c r="R43" i="12"/>
  <c r="S43" i="12"/>
  <c r="T43" i="12"/>
  <c r="U43" i="12"/>
  <c r="V43" i="12"/>
  <c r="W43" i="12"/>
  <c r="E44" i="12"/>
  <c r="F44" i="12"/>
  <c r="G44" i="12"/>
  <c r="H44" i="12"/>
  <c r="I44" i="12"/>
  <c r="J44" i="12"/>
  <c r="K44" i="12"/>
  <c r="L44" i="12"/>
  <c r="M44" i="12"/>
  <c r="Y44" i="12"/>
  <c r="N44" i="12"/>
  <c r="O44" i="12"/>
  <c r="P44" i="12"/>
  <c r="Q44" i="12"/>
  <c r="R44" i="12"/>
  <c r="S44" i="12"/>
  <c r="T44" i="12"/>
  <c r="U44" i="12"/>
  <c r="V44" i="12"/>
  <c r="W44" i="12"/>
  <c r="E45" i="12"/>
  <c r="F45" i="12"/>
  <c r="G45" i="12"/>
  <c r="H45" i="12"/>
  <c r="I45" i="12"/>
  <c r="J45" i="12"/>
  <c r="K45" i="12"/>
  <c r="L45" i="12"/>
  <c r="M45" i="12"/>
  <c r="Y45" i="12"/>
  <c r="N45" i="12"/>
  <c r="O45" i="12"/>
  <c r="P45" i="12"/>
  <c r="Q45" i="12"/>
  <c r="R45" i="12"/>
  <c r="S45" i="12"/>
  <c r="T45" i="12"/>
  <c r="U45" i="12"/>
  <c r="V45" i="12"/>
  <c r="W45" i="12"/>
  <c r="E46" i="12"/>
  <c r="F46" i="12"/>
  <c r="G46" i="12"/>
  <c r="H46" i="12"/>
  <c r="I46" i="12"/>
  <c r="J46" i="12"/>
  <c r="K46" i="12"/>
  <c r="L46" i="12"/>
  <c r="M46" i="12"/>
  <c r="Y46" i="12"/>
  <c r="N46" i="12"/>
  <c r="O46" i="12"/>
  <c r="P46" i="12"/>
  <c r="Q46" i="12"/>
  <c r="R46" i="12"/>
  <c r="S46" i="12"/>
  <c r="T46" i="12"/>
  <c r="U46" i="12"/>
  <c r="V46" i="12"/>
  <c r="W46" i="12"/>
  <c r="E47" i="12"/>
  <c r="F47" i="12"/>
  <c r="G47" i="12"/>
  <c r="H47" i="12"/>
  <c r="I47" i="12"/>
  <c r="J47" i="12"/>
  <c r="K47" i="12"/>
  <c r="L47" i="12"/>
  <c r="M47" i="12"/>
  <c r="Y47" i="12"/>
  <c r="N47" i="12"/>
  <c r="O47" i="12"/>
  <c r="P47" i="12"/>
  <c r="Q47" i="12"/>
  <c r="R47" i="12"/>
  <c r="S47" i="12"/>
  <c r="T47" i="12"/>
  <c r="U47" i="12"/>
  <c r="V47" i="12"/>
  <c r="W47" i="12"/>
  <c r="W48" i="12" s="1"/>
  <c r="E36" i="12"/>
  <c r="F36" i="12"/>
  <c r="G36" i="12"/>
  <c r="H36" i="12"/>
  <c r="I36" i="12"/>
  <c r="J36" i="12"/>
  <c r="K36" i="12"/>
  <c r="L36" i="12"/>
  <c r="M36" i="12"/>
  <c r="Y36" i="12"/>
  <c r="N36" i="12"/>
  <c r="O36" i="12"/>
  <c r="P36" i="12"/>
  <c r="Q36" i="12"/>
  <c r="R36" i="12"/>
  <c r="S36" i="12"/>
  <c r="T36" i="12"/>
  <c r="U36" i="12"/>
  <c r="V36" i="12"/>
  <c r="W36" i="12"/>
  <c r="E37" i="12"/>
  <c r="F37" i="12"/>
  <c r="G37" i="12"/>
  <c r="H37" i="12"/>
  <c r="I37" i="12"/>
  <c r="J37" i="12"/>
  <c r="K37" i="12"/>
  <c r="L37" i="12"/>
  <c r="M37" i="12"/>
  <c r="Y37" i="12"/>
  <c r="N37" i="12"/>
  <c r="O37" i="12"/>
  <c r="P37" i="12"/>
  <c r="Q37" i="12"/>
  <c r="R37" i="12"/>
  <c r="S37" i="12"/>
  <c r="T37" i="12"/>
  <c r="U37" i="12"/>
  <c r="V37" i="12"/>
  <c r="W37" i="12"/>
  <c r="E38" i="12"/>
  <c r="F38" i="12"/>
  <c r="G38" i="12"/>
  <c r="H38" i="12"/>
  <c r="I38" i="12"/>
  <c r="J38" i="12"/>
  <c r="K38" i="12"/>
  <c r="L38" i="12"/>
  <c r="M38" i="12"/>
  <c r="Y38" i="12"/>
  <c r="N38" i="12"/>
  <c r="O38" i="12"/>
  <c r="P38" i="12"/>
  <c r="Q38" i="12"/>
  <c r="R38" i="12"/>
  <c r="S38" i="12"/>
  <c r="T38" i="12"/>
  <c r="U38" i="12"/>
  <c r="V38" i="12"/>
  <c r="W38" i="12"/>
  <c r="E39" i="12"/>
  <c r="F39" i="12"/>
  <c r="G39" i="12"/>
  <c r="H39" i="12"/>
  <c r="I39" i="12"/>
  <c r="J39" i="12"/>
  <c r="K39" i="12"/>
  <c r="L39" i="12"/>
  <c r="M39" i="12"/>
  <c r="Y39" i="12"/>
  <c r="N39" i="12"/>
  <c r="O39" i="12"/>
  <c r="P39" i="12"/>
  <c r="Q39" i="12"/>
  <c r="R39" i="12"/>
  <c r="S39" i="12"/>
  <c r="T39" i="12"/>
  <c r="U39" i="12"/>
  <c r="V39" i="12"/>
  <c r="W39" i="12"/>
  <c r="E40" i="12"/>
  <c r="F40" i="12"/>
  <c r="G40" i="12"/>
  <c r="H40" i="12"/>
  <c r="I40" i="12"/>
  <c r="J40" i="12"/>
  <c r="K40" i="12"/>
  <c r="L40" i="12"/>
  <c r="M40" i="12"/>
  <c r="Y40" i="12"/>
  <c r="N40" i="12"/>
  <c r="O40" i="12"/>
  <c r="P40" i="12"/>
  <c r="Q40" i="12"/>
  <c r="R40" i="12"/>
  <c r="S40" i="12"/>
  <c r="T40" i="12"/>
  <c r="U40" i="12"/>
  <c r="V40" i="12"/>
  <c r="W40" i="12"/>
  <c r="E29" i="12"/>
  <c r="F29" i="12"/>
  <c r="G29" i="12"/>
  <c r="H29" i="12"/>
  <c r="I29" i="12"/>
  <c r="J29" i="12"/>
  <c r="K29" i="12"/>
  <c r="L29" i="12"/>
  <c r="M29" i="12"/>
  <c r="Y29" i="12"/>
  <c r="N29" i="12"/>
  <c r="O29" i="12"/>
  <c r="P29" i="12"/>
  <c r="Q29" i="12"/>
  <c r="R29" i="12"/>
  <c r="S29" i="12"/>
  <c r="T29" i="12"/>
  <c r="U29" i="12"/>
  <c r="V29" i="12"/>
  <c r="W29" i="12"/>
  <c r="E30" i="12"/>
  <c r="F30" i="12"/>
  <c r="G30" i="12"/>
  <c r="I30" i="12"/>
  <c r="J30" i="12"/>
  <c r="K30" i="12"/>
  <c r="L30" i="12"/>
  <c r="M30" i="12"/>
  <c r="Y30" i="12"/>
  <c r="N30" i="12"/>
  <c r="O30" i="12"/>
  <c r="P30" i="12"/>
  <c r="Q30" i="12"/>
  <c r="R30" i="12"/>
  <c r="S30" i="12"/>
  <c r="T30" i="12"/>
  <c r="U30" i="12"/>
  <c r="V30" i="12"/>
  <c r="W30" i="12"/>
  <c r="E31" i="12"/>
  <c r="F31" i="12"/>
  <c r="G31" i="12"/>
  <c r="H31" i="12"/>
  <c r="I31" i="12"/>
  <c r="J31" i="12"/>
  <c r="K31" i="12"/>
  <c r="L31" i="12"/>
  <c r="M31" i="12"/>
  <c r="Y31" i="12"/>
  <c r="N31" i="12"/>
  <c r="O31" i="12"/>
  <c r="P31" i="12"/>
  <c r="Q31" i="12"/>
  <c r="R31" i="12"/>
  <c r="S31" i="12"/>
  <c r="T31" i="12"/>
  <c r="U31" i="12"/>
  <c r="V31" i="12"/>
  <c r="W31" i="12"/>
  <c r="E32" i="12"/>
  <c r="F32" i="12"/>
  <c r="G32" i="12"/>
  <c r="H32" i="12"/>
  <c r="I32" i="12"/>
  <c r="J32" i="12"/>
  <c r="K32" i="12"/>
  <c r="L32" i="12"/>
  <c r="M32" i="12"/>
  <c r="Y32" i="12"/>
  <c r="N32" i="12"/>
  <c r="O32" i="12"/>
  <c r="P32" i="12"/>
  <c r="Q32" i="12"/>
  <c r="R32" i="12"/>
  <c r="S32" i="12"/>
  <c r="T32" i="12"/>
  <c r="U32" i="12"/>
  <c r="V32" i="12"/>
  <c r="W32" i="12"/>
  <c r="E33" i="12"/>
  <c r="F33" i="12"/>
  <c r="G33" i="12"/>
  <c r="H33" i="12"/>
  <c r="I33" i="12"/>
  <c r="J33" i="12"/>
  <c r="K33" i="12"/>
  <c r="L33" i="12"/>
  <c r="M33" i="12"/>
  <c r="Y33" i="12"/>
  <c r="N33" i="12"/>
  <c r="O33" i="12"/>
  <c r="P33" i="12"/>
  <c r="Q33" i="12"/>
  <c r="R33" i="12"/>
  <c r="S33" i="12"/>
  <c r="T33" i="12"/>
  <c r="U33" i="12"/>
  <c r="V33" i="12"/>
  <c r="W33" i="12"/>
  <c r="E22" i="12"/>
  <c r="F22" i="12"/>
  <c r="G22" i="12"/>
  <c r="H22" i="12"/>
  <c r="I22" i="12"/>
  <c r="J22" i="12"/>
  <c r="K22" i="12"/>
  <c r="L22" i="12"/>
  <c r="M22" i="12"/>
  <c r="Y22" i="12"/>
  <c r="N22" i="12"/>
  <c r="O22" i="12"/>
  <c r="P22" i="12"/>
  <c r="Q22" i="12"/>
  <c r="R22" i="12"/>
  <c r="S22" i="12"/>
  <c r="T22" i="12"/>
  <c r="U22" i="12"/>
  <c r="V22" i="12"/>
  <c r="W22" i="12"/>
  <c r="Y19" i="12"/>
  <c r="O19" i="12"/>
  <c r="P19" i="12"/>
  <c r="Q19" i="12"/>
  <c r="R19" i="12"/>
  <c r="S19" i="12"/>
  <c r="T19" i="12"/>
  <c r="U19" i="12"/>
  <c r="V19" i="12"/>
  <c r="W19" i="12"/>
  <c r="E20" i="12"/>
  <c r="F20" i="12"/>
  <c r="G20" i="12"/>
  <c r="H20" i="12"/>
  <c r="I20" i="12"/>
  <c r="J20" i="12"/>
  <c r="L20" i="12"/>
  <c r="M20" i="12"/>
  <c r="Y20" i="12"/>
  <c r="N20" i="12"/>
  <c r="O20" i="12"/>
  <c r="P20" i="12"/>
  <c r="Q20" i="12"/>
  <c r="R20" i="12"/>
  <c r="S20" i="12"/>
  <c r="T20" i="12"/>
  <c r="U20" i="12"/>
  <c r="V20" i="12"/>
  <c r="W20" i="12"/>
  <c r="E13" i="12"/>
  <c r="E53" i="12" s="1"/>
  <c r="F13" i="12"/>
  <c r="F51" i="12" s="1"/>
  <c r="G13" i="12"/>
  <c r="G51" i="12" s="1"/>
  <c r="H13" i="12"/>
  <c r="P43" i="15" s="1"/>
  <c r="I13" i="12"/>
  <c r="U75" i="4" s="1"/>
  <c r="J13" i="12"/>
  <c r="J50" i="12" s="1"/>
  <c r="K13" i="12"/>
  <c r="Y98" i="15" s="1"/>
  <c r="L13" i="12"/>
  <c r="Y99" i="15" s="1"/>
  <c r="M13" i="12"/>
  <c r="U79" i="4" s="1"/>
  <c r="Y13" i="12"/>
  <c r="Y112" i="15" s="1"/>
  <c r="N13" i="12"/>
  <c r="O13" i="12"/>
  <c r="U82" i="4" s="1"/>
  <c r="P13" i="12"/>
  <c r="P50" i="12" s="1"/>
  <c r="Q13" i="12"/>
  <c r="Y104" i="15" s="1"/>
  <c r="R13" i="12"/>
  <c r="Y105" i="15" s="1"/>
  <c r="S13" i="12"/>
  <c r="U86" i="4" s="1"/>
  <c r="T13" i="12"/>
  <c r="Y107" i="15" s="1"/>
  <c r="U13" i="12"/>
  <c r="U88" i="4" s="1"/>
  <c r="V13" i="12"/>
  <c r="W13" i="12"/>
  <c r="U90" i="4" s="1"/>
  <c r="Q8" i="12"/>
  <c r="R8" i="12"/>
  <c r="S8" i="12"/>
  <c r="T8" i="12"/>
  <c r="U8" i="12"/>
  <c r="V8" i="12"/>
  <c r="W8" i="12"/>
  <c r="Q9" i="12"/>
  <c r="R9" i="12"/>
  <c r="S9" i="12"/>
  <c r="T9" i="12"/>
  <c r="U9" i="12"/>
  <c r="V9" i="12"/>
  <c r="W9" i="12"/>
  <c r="Q10" i="12"/>
  <c r="R10" i="12"/>
  <c r="S10" i="12"/>
  <c r="T10" i="12"/>
  <c r="U10" i="12"/>
  <c r="V10" i="12"/>
  <c r="W10" i="12"/>
  <c r="R7" i="12"/>
  <c r="S7" i="12"/>
  <c r="T7" i="12"/>
  <c r="U7" i="12"/>
  <c r="V7" i="12"/>
  <c r="W7" i="12"/>
  <c r="P8" i="12"/>
  <c r="P9" i="12"/>
  <c r="P10" i="12"/>
  <c r="O8" i="12"/>
  <c r="O9" i="12"/>
  <c r="O10" i="12"/>
  <c r="N8" i="12"/>
  <c r="N9" i="12"/>
  <c r="N10" i="12"/>
  <c r="Y8" i="12"/>
  <c r="Y9" i="12"/>
  <c r="Y10" i="12"/>
  <c r="M8" i="12"/>
  <c r="M9" i="12"/>
  <c r="M10" i="12"/>
  <c r="L8" i="12"/>
  <c r="L9" i="12"/>
  <c r="L10" i="12"/>
  <c r="K8" i="12"/>
  <c r="K9" i="12"/>
  <c r="K10" i="12"/>
  <c r="J8" i="12"/>
  <c r="J9" i="12"/>
  <c r="J10" i="12"/>
  <c r="I8" i="12"/>
  <c r="I9" i="12"/>
  <c r="I10" i="12"/>
  <c r="H8" i="12"/>
  <c r="H9" i="12"/>
  <c r="H10" i="12"/>
  <c r="G8" i="12"/>
  <c r="G9" i="12"/>
  <c r="G10" i="12"/>
  <c r="F8" i="12"/>
  <c r="F9" i="12"/>
  <c r="F10" i="12"/>
  <c r="E8" i="12"/>
  <c r="E10" i="12"/>
  <c r="F7" i="12"/>
  <c r="E7" i="12"/>
  <c r="G7" i="12"/>
  <c r="H7" i="12"/>
  <c r="I7" i="12"/>
  <c r="J7" i="12"/>
  <c r="K7" i="12"/>
  <c r="L7" i="12"/>
  <c r="M7" i="12"/>
  <c r="Y7" i="12"/>
  <c r="N7" i="12"/>
  <c r="O7" i="12"/>
  <c r="P7" i="12"/>
  <c r="Q7" i="12"/>
  <c r="D61" i="12"/>
  <c r="D62" i="12"/>
  <c r="D64" i="12"/>
  <c r="D65" i="12"/>
  <c r="D68" i="12"/>
  <c r="D69" i="12"/>
  <c r="D59" i="12"/>
  <c r="D57" i="12"/>
  <c r="D56" i="12"/>
  <c r="D44" i="12"/>
  <c r="D45" i="12"/>
  <c r="D46" i="12"/>
  <c r="D47" i="12"/>
  <c r="D43" i="12"/>
  <c r="D37" i="12"/>
  <c r="D38" i="12"/>
  <c r="D39" i="12"/>
  <c r="D40" i="12"/>
  <c r="D36" i="12"/>
  <c r="D30" i="12"/>
  <c r="D31" i="12"/>
  <c r="D32" i="12"/>
  <c r="D33" i="12"/>
  <c r="D29" i="12"/>
  <c r="D22" i="12"/>
  <c r="D20" i="12"/>
  <c r="D15" i="12"/>
  <c r="D13" i="12"/>
  <c r="D8" i="12"/>
  <c r="D9" i="12"/>
  <c r="D10" i="12"/>
  <c r="D7" i="12"/>
  <c r="H41" i="11"/>
  <c r="H26" i="11"/>
  <c r="D51" i="11"/>
  <c r="D52" i="11"/>
  <c r="D53" i="11"/>
  <c r="D50" i="11"/>
  <c r="R6" i="11"/>
  <c r="R12" i="11" s="1"/>
  <c r="R16" i="11" s="1"/>
  <c r="Q41" i="8"/>
  <c r="Q26" i="8"/>
  <c r="H48" i="11"/>
  <c r="H25" i="11" s="1"/>
  <c r="F67" i="12"/>
  <c r="F48" i="11"/>
  <c r="F25" i="11" s="1"/>
  <c r="F41" i="11"/>
  <c r="F26" i="11"/>
  <c r="F6" i="11"/>
  <c r="F12" i="11" s="1"/>
  <c r="F14" i="11" s="1"/>
  <c r="E60" i="12"/>
  <c r="E48" i="8"/>
  <c r="E25" i="8" s="1"/>
  <c r="E41" i="8"/>
  <c r="E26" i="8"/>
  <c r="E34" i="8"/>
  <c r="E6" i="8"/>
  <c r="E16" i="8" s="1"/>
  <c r="S60" i="12"/>
  <c r="S48" i="8"/>
  <c r="S25" i="8" s="1"/>
  <c r="S41" i="8"/>
  <c r="S26" i="8"/>
  <c r="S34" i="8"/>
  <c r="S17" i="8"/>
  <c r="S6" i="8"/>
  <c r="S12" i="8" s="1"/>
  <c r="S14" i="8" s="1"/>
  <c r="W67" i="12"/>
  <c r="W48" i="11"/>
  <c r="W25" i="11" s="1"/>
  <c r="W41" i="11"/>
  <c r="W26" i="11"/>
  <c r="W6" i="11"/>
  <c r="W12" i="11" s="1"/>
  <c r="W14" i="11" s="1"/>
  <c r="Y67" i="12"/>
  <c r="Y48" i="11"/>
  <c r="Y25" i="11" s="1"/>
  <c r="Y41" i="11"/>
  <c r="Y26" i="11"/>
  <c r="Y6" i="11"/>
  <c r="Y12" i="11" s="1"/>
  <c r="T48" i="11"/>
  <c r="T25" i="11" s="1"/>
  <c r="U48" i="11"/>
  <c r="U25" i="11" s="1"/>
  <c r="S48" i="11"/>
  <c r="S25" i="11" s="1"/>
  <c r="R48" i="11"/>
  <c r="R25" i="11" s="1"/>
  <c r="V48" i="11"/>
  <c r="V25" i="11" s="1"/>
  <c r="I48" i="11"/>
  <c r="I25" i="11"/>
  <c r="D48" i="11"/>
  <c r="D25" i="11" s="1"/>
  <c r="M48" i="11"/>
  <c r="M25" i="11" s="1"/>
  <c r="Q48" i="11"/>
  <c r="Q25" i="11" s="1"/>
  <c r="P48" i="11"/>
  <c r="P25" i="11" s="1"/>
  <c r="O48" i="11"/>
  <c r="O25" i="11" s="1"/>
  <c r="N48" i="11"/>
  <c r="N25" i="11" s="1"/>
  <c r="L48" i="11"/>
  <c r="L25" i="11" s="1"/>
  <c r="K48" i="11"/>
  <c r="K25" i="11" s="1"/>
  <c r="J48" i="11"/>
  <c r="J25" i="11" s="1"/>
  <c r="G48" i="11"/>
  <c r="G25" i="11" s="1"/>
  <c r="E48" i="11"/>
  <c r="E25" i="11" s="1"/>
  <c r="T41" i="11"/>
  <c r="T26" i="11"/>
  <c r="U41" i="11"/>
  <c r="U26" i="11"/>
  <c r="S41" i="11"/>
  <c r="S26" i="11"/>
  <c r="R41" i="11"/>
  <c r="R26" i="11"/>
  <c r="V41" i="11"/>
  <c r="V26" i="11"/>
  <c r="I41" i="11"/>
  <c r="I26" i="11"/>
  <c r="D41" i="11"/>
  <c r="M41" i="11"/>
  <c r="M26" i="11"/>
  <c r="Q41" i="11"/>
  <c r="Q26" i="11"/>
  <c r="P41" i="11"/>
  <c r="P26" i="11"/>
  <c r="O41" i="11"/>
  <c r="O26" i="11"/>
  <c r="N41" i="11"/>
  <c r="N26" i="11"/>
  <c r="L41" i="11"/>
  <c r="L26" i="11"/>
  <c r="K41" i="11"/>
  <c r="K26" i="11"/>
  <c r="J41" i="11"/>
  <c r="J26" i="11"/>
  <c r="G41" i="11"/>
  <c r="G26" i="11"/>
  <c r="E41" i="11"/>
  <c r="E26" i="11"/>
  <c r="T67" i="12"/>
  <c r="U67" i="12"/>
  <c r="S67" i="12"/>
  <c r="R67" i="12"/>
  <c r="V67" i="12"/>
  <c r="I67" i="12"/>
  <c r="D67" i="12"/>
  <c r="M67" i="12"/>
  <c r="Q67" i="12"/>
  <c r="P67" i="12"/>
  <c r="O67" i="12"/>
  <c r="N67" i="12"/>
  <c r="L67" i="12"/>
  <c r="K67" i="12"/>
  <c r="J67" i="12"/>
  <c r="H67" i="12"/>
  <c r="G67" i="12"/>
  <c r="E67" i="12"/>
  <c r="S6" i="11"/>
  <c r="S12" i="11" s="1"/>
  <c r="N60" i="12"/>
  <c r="N48" i="8"/>
  <c r="N25" i="8" s="1"/>
  <c r="N41" i="8"/>
  <c r="N26" i="8"/>
  <c r="N34" i="8"/>
  <c r="N17" i="8"/>
  <c r="N6" i="8"/>
  <c r="N12" i="8" s="1"/>
  <c r="N14" i="8" s="1"/>
  <c r="C2" i="12"/>
  <c r="G6" i="8"/>
  <c r="G16" i="8" s="1"/>
  <c r="F6" i="8"/>
  <c r="F12" i="8" s="1"/>
  <c r="F14" i="8" s="1"/>
  <c r="D6" i="8"/>
  <c r="D16" i="8" s="1"/>
  <c r="V6" i="11"/>
  <c r="V12" i="11" s="1"/>
  <c r="T6" i="11"/>
  <c r="T12" i="11" s="1"/>
  <c r="U6" i="11"/>
  <c r="U12" i="11" s="1"/>
  <c r="U14" i="11" s="1"/>
  <c r="Y60" i="12"/>
  <c r="Q6" i="11"/>
  <c r="Q12" i="11" s="1"/>
  <c r="Q16" i="11" s="1"/>
  <c r="L6" i="11"/>
  <c r="L12" i="11" s="1"/>
  <c r="L63" i="12"/>
  <c r="G6" i="11"/>
  <c r="G12" i="11" s="1"/>
  <c r="K48" i="8"/>
  <c r="K25" i="8" s="1"/>
  <c r="K41" i="8"/>
  <c r="K26" i="8"/>
  <c r="K34" i="8"/>
  <c r="O6" i="11"/>
  <c r="O12" i="11" s="1"/>
  <c r="K60" i="12"/>
  <c r="K6" i="8"/>
  <c r="K12" i="8" s="1"/>
  <c r="K14" i="8" s="1"/>
  <c r="U48" i="8"/>
  <c r="U25" i="8" s="1"/>
  <c r="U41" i="8"/>
  <c r="U26" i="8"/>
  <c r="U34" i="8"/>
  <c r="U60" i="12"/>
  <c r="U6" i="8"/>
  <c r="U12" i="8" s="1"/>
  <c r="U14" i="8" s="1"/>
  <c r="U17" i="8"/>
  <c r="O48" i="8"/>
  <c r="O25" i="8" s="1"/>
  <c r="O41" i="8"/>
  <c r="O26" i="8"/>
  <c r="O34" i="8"/>
  <c r="O6" i="8"/>
  <c r="O12" i="8" s="1"/>
  <c r="O14" i="8" s="1"/>
  <c r="I6" i="11"/>
  <c r="I12" i="11" s="1"/>
  <c r="O60" i="12"/>
  <c r="O17" i="8"/>
  <c r="D6" i="11"/>
  <c r="N6" i="11"/>
  <c r="N12" i="11" s="1"/>
  <c r="N16" i="11" s="1"/>
  <c r="H6" i="11"/>
  <c r="H12" i="11" s="1"/>
  <c r="H16" i="11" s="1"/>
  <c r="M6" i="11"/>
  <c r="M12" i="11" s="1"/>
  <c r="M14" i="11" s="1"/>
  <c r="M63" i="12"/>
  <c r="P6" i="11"/>
  <c r="P12" i="11" s="1"/>
  <c r="P63" i="12"/>
  <c r="K6" i="11"/>
  <c r="K12" i="11" s="1"/>
  <c r="K14" i="11" s="1"/>
  <c r="J6" i="11"/>
  <c r="J12" i="11" s="1"/>
  <c r="E6" i="11"/>
  <c r="E12" i="11" s="1"/>
  <c r="E14" i="11" s="1"/>
  <c r="E63" i="12"/>
  <c r="Q60" i="12"/>
  <c r="Q48" i="8"/>
  <c r="Q25" i="8" s="1"/>
  <c r="Q34" i="8"/>
  <c r="Q17" i="8"/>
  <c r="Q6" i="8"/>
  <c r="Q16" i="8" s="1"/>
  <c r="P60" i="12"/>
  <c r="P48" i="8"/>
  <c r="P25" i="8" s="1"/>
  <c r="P41" i="8"/>
  <c r="P26" i="8"/>
  <c r="P34" i="8"/>
  <c r="P17" i="8"/>
  <c r="P6" i="8"/>
  <c r="P12" i="8" s="1"/>
  <c r="P14" i="8" s="1"/>
  <c r="C2" i="11"/>
  <c r="L17" i="8"/>
  <c r="C2" i="8"/>
  <c r="I6" i="8"/>
  <c r="I12" i="8" s="1"/>
  <c r="I14" i="8" s="1"/>
  <c r="W6" i="8"/>
  <c r="W12" i="8" s="1"/>
  <c r="W48" i="8"/>
  <c r="W25" i="8" s="1"/>
  <c r="W41" i="8"/>
  <c r="W26" i="8"/>
  <c r="W34" i="8"/>
  <c r="V48" i="8"/>
  <c r="V25" i="8" s="1"/>
  <c r="V41" i="8"/>
  <c r="V26" i="8"/>
  <c r="V34" i="8"/>
  <c r="V6" i="8"/>
  <c r="V12" i="8" s="1"/>
  <c r="G48" i="8"/>
  <c r="G25" i="8" s="1"/>
  <c r="G41" i="8"/>
  <c r="G26" i="8"/>
  <c r="G34" i="8"/>
  <c r="G17" i="8"/>
  <c r="G60" i="12"/>
  <c r="W17" i="8"/>
  <c r="V60" i="12"/>
  <c r="V17" i="8"/>
  <c r="I48" i="8"/>
  <c r="I25" i="8" s="1"/>
  <c r="R6" i="8"/>
  <c r="R12" i="8" s="1"/>
  <c r="R14" i="8" s="1"/>
  <c r="F48" i="8"/>
  <c r="F25" i="8" s="1"/>
  <c r="J6" i="8"/>
  <c r="J12" i="8" s="1"/>
  <c r="J14" i="8" s="1"/>
  <c r="M6" i="8"/>
  <c r="M12" i="8" s="1"/>
  <c r="M16" i="8" s="1"/>
  <c r="M41" i="8"/>
  <c r="L41" i="8"/>
  <c r="L26" i="8"/>
  <c r="R41" i="8"/>
  <c r="R26" i="8"/>
  <c r="T34" i="8"/>
  <c r="R34" i="8"/>
  <c r="L6" i="8"/>
  <c r="L12" i="8" s="1"/>
  <c r="T6" i="8"/>
  <c r="T12" i="8" s="1"/>
  <c r="T14" i="8" s="1"/>
  <c r="H6" i="8"/>
  <c r="H12" i="8" s="1"/>
  <c r="H14" i="8" s="1"/>
  <c r="R60" i="12"/>
  <c r="I60" i="12"/>
  <c r="J41" i="8"/>
  <c r="J26" i="8"/>
  <c r="J34" i="8"/>
  <c r="J48" i="8"/>
  <c r="J25" i="8" s="1"/>
  <c r="M48" i="8"/>
  <c r="M25" i="8" s="1"/>
  <c r="M17" i="8"/>
  <c r="M60" i="12"/>
  <c r="T48" i="8"/>
  <c r="T25" i="8" s="1"/>
  <c r="T41" i="8"/>
  <c r="T26" i="8"/>
  <c r="T17" i="8"/>
  <c r="T60" i="12"/>
  <c r="R48" i="8"/>
  <c r="R25" i="8" s="1"/>
  <c r="L60" i="12"/>
  <c r="R17" i="8"/>
  <c r="J17" i="8"/>
  <c r="H17" i="8"/>
  <c r="D17" i="8"/>
  <c r="D48" i="8"/>
  <c r="D25" i="8" s="1"/>
  <c r="L48" i="8"/>
  <c r="L25" i="8" s="1"/>
  <c r="I41" i="8"/>
  <c r="I26" i="8"/>
  <c r="H48" i="8"/>
  <c r="H25" i="8" s="1"/>
  <c r="H41" i="8"/>
  <c r="H26" i="8"/>
  <c r="F41" i="8"/>
  <c r="F26" i="8"/>
  <c r="D41" i="8"/>
  <c r="L34" i="8"/>
  <c r="I34" i="8"/>
  <c r="H34" i="8"/>
  <c r="F34" i="8"/>
  <c r="D34" i="8"/>
  <c r="F60" i="12"/>
  <c r="J60" i="12"/>
  <c r="H60" i="12"/>
  <c r="D60" i="12"/>
  <c r="W60" i="12"/>
  <c r="G63" i="12"/>
  <c r="K63" i="12"/>
  <c r="V63" i="12"/>
  <c r="W63" i="12"/>
  <c r="Q63" i="12"/>
  <c r="J63" i="12"/>
  <c r="N63" i="12"/>
  <c r="O63" i="12"/>
  <c r="T63" i="12"/>
  <c r="S63" i="12"/>
  <c r="Y63" i="12"/>
  <c r="H63" i="12"/>
  <c r="I63" i="12"/>
  <c r="U63" i="12"/>
  <c r="F63" i="12"/>
  <c r="R63" i="12"/>
  <c r="D63" i="12"/>
  <c r="M26" i="8"/>
  <c r="N19" i="12"/>
  <c r="L19" i="12"/>
  <c r="M19" i="12"/>
  <c r="K19" i="12"/>
  <c r="J19" i="12"/>
  <c r="H19" i="12"/>
  <c r="I19" i="12"/>
  <c r="G19" i="12"/>
  <c r="D19" i="12"/>
  <c r="F19" i="12"/>
  <c r="E19" i="12"/>
  <c r="D26" i="8"/>
  <c r="D12" i="11"/>
  <c r="D16" i="11" s="1"/>
  <c r="P16" i="8"/>
  <c r="H41" i="12"/>
  <c r="P54" i="15"/>
  <c r="D14" i="11" l="1"/>
  <c r="N14" i="11"/>
  <c r="F48" i="12"/>
  <c r="C47" i="6"/>
  <c r="C39" i="6"/>
  <c r="P41" i="12"/>
  <c r="U26" i="12"/>
  <c r="J26" i="12"/>
  <c r="F26" i="12"/>
  <c r="U71" i="4"/>
  <c r="F16" i="11"/>
  <c r="Q14" i="11"/>
  <c r="C69" i="6"/>
  <c r="T61" i="4" s="1"/>
  <c r="V48" i="12"/>
  <c r="L41" i="12"/>
  <c r="Y110" i="15"/>
  <c r="P55" i="15"/>
  <c r="C51" i="11"/>
  <c r="M16" i="11"/>
  <c r="W16" i="11"/>
  <c r="M41" i="12"/>
  <c r="X34" i="12"/>
  <c r="W26" i="12"/>
  <c r="T26" i="12"/>
  <c r="F17" i="12"/>
  <c r="U16" i="8"/>
  <c r="K16" i="8"/>
  <c r="C62" i="6"/>
  <c r="O25" i="15" s="1"/>
  <c r="U48" i="12"/>
  <c r="U25" i="12" s="1"/>
  <c r="J48" i="12"/>
  <c r="J25" i="12" s="1"/>
  <c r="D34" i="12"/>
  <c r="C34" i="11"/>
  <c r="N34" i="12"/>
  <c r="C32" i="6"/>
  <c r="V26" i="12"/>
  <c r="M17" i="12"/>
  <c r="Y103" i="15"/>
  <c r="I53" i="12"/>
  <c r="I54" i="12"/>
  <c r="I17" i="12"/>
  <c r="Y100" i="15"/>
  <c r="U83" i="4"/>
  <c r="Y96" i="15"/>
  <c r="H14" i="11"/>
  <c r="E16" i="11"/>
  <c r="C70" i="6"/>
  <c r="T62" i="4" s="1"/>
  <c r="C60" i="6"/>
  <c r="T65" i="4" s="1"/>
  <c r="C57" i="12"/>
  <c r="Q48" i="12"/>
  <c r="P48" i="12"/>
  <c r="P25" i="12" s="1"/>
  <c r="C48" i="8"/>
  <c r="C26" i="8" s="1"/>
  <c r="Y48" i="12"/>
  <c r="Y25" i="12" s="1"/>
  <c r="D48" i="12"/>
  <c r="D25" i="12" s="1"/>
  <c r="D44" i="6"/>
  <c r="D48" i="6" s="1"/>
  <c r="N41" i="12"/>
  <c r="W41" i="12"/>
  <c r="S41" i="12"/>
  <c r="O41" i="12"/>
  <c r="V34" i="12"/>
  <c r="C34" i="8"/>
  <c r="S34" i="12"/>
  <c r="H34" i="12"/>
  <c r="L26" i="12"/>
  <c r="H26" i="12"/>
  <c r="P58" i="15"/>
  <c r="Y106" i="15"/>
  <c r="S50" i="12"/>
  <c r="Y95" i="15"/>
  <c r="D17" i="12"/>
  <c r="P41" i="15"/>
  <c r="F54" i="12"/>
  <c r="C16" i="6"/>
  <c r="C17" i="11"/>
  <c r="E18" i="6" s="1"/>
  <c r="C15" i="12"/>
  <c r="C17" i="8"/>
  <c r="D18" i="6" s="1"/>
  <c r="X54" i="12"/>
  <c r="F52" i="12"/>
  <c r="F25" i="12"/>
  <c r="P51" i="15"/>
  <c r="U87" i="4"/>
  <c r="T54" i="12"/>
  <c r="P54" i="12"/>
  <c r="M54" i="12"/>
  <c r="T53" i="12"/>
  <c r="P53" i="12"/>
  <c r="M53" i="12"/>
  <c r="T52" i="12"/>
  <c r="P52" i="12"/>
  <c r="M52" i="12"/>
  <c r="I52" i="12"/>
  <c r="E52" i="12"/>
  <c r="P51" i="12"/>
  <c r="M51" i="12"/>
  <c r="I51" i="12"/>
  <c r="I50" i="12"/>
  <c r="X53" i="12"/>
  <c r="F50" i="12"/>
  <c r="F53" i="12"/>
  <c r="Y50" i="12"/>
  <c r="Y93" i="15"/>
  <c r="X50" i="12"/>
  <c r="T51" i="12"/>
  <c r="P44" i="15"/>
  <c r="P48" i="15"/>
  <c r="U72" i="4"/>
  <c r="O32" i="15"/>
  <c r="C68" i="6"/>
  <c r="T60" i="4" s="1"/>
  <c r="C65" i="12"/>
  <c r="C64" i="6"/>
  <c r="O20" i="15" s="1"/>
  <c r="C59" i="12"/>
  <c r="O35" i="15"/>
  <c r="C59" i="6"/>
  <c r="T64" i="4" s="1"/>
  <c r="C65" i="6"/>
  <c r="T51" i="4" s="1"/>
  <c r="C62" i="12"/>
  <c r="C61" i="6"/>
  <c r="T54" i="4" s="1"/>
  <c r="C61" i="12"/>
  <c r="C63" i="6"/>
  <c r="O19" i="15" s="1"/>
  <c r="C67" i="6"/>
  <c r="O29" i="15" s="1"/>
  <c r="C57" i="6"/>
  <c r="C56" i="12"/>
  <c r="C56" i="6"/>
  <c r="C47" i="12"/>
  <c r="T48" i="12"/>
  <c r="T25" i="12" s="1"/>
  <c r="M48" i="12"/>
  <c r="M25" i="12" s="1"/>
  <c r="E48" i="12"/>
  <c r="E25" i="12" s="1"/>
  <c r="E44" i="6"/>
  <c r="E48" i="6" s="1"/>
  <c r="M50" i="12"/>
  <c r="C46" i="6"/>
  <c r="C43" i="6"/>
  <c r="C46" i="12"/>
  <c r="S48" i="12"/>
  <c r="S25" i="12" s="1"/>
  <c r="L48" i="12"/>
  <c r="L25" i="12" s="1"/>
  <c r="X48" i="12"/>
  <c r="I48" i="12"/>
  <c r="I25" i="12" s="1"/>
  <c r="T50" i="12"/>
  <c r="C48" i="11"/>
  <c r="C25" i="11" s="1"/>
  <c r="C45" i="12"/>
  <c r="R48" i="12"/>
  <c r="R25" i="12" s="1"/>
  <c r="G48" i="12"/>
  <c r="G25" i="12" s="1"/>
  <c r="D54" i="12"/>
  <c r="O48" i="12"/>
  <c r="H48" i="12"/>
  <c r="H25" i="12" s="1"/>
  <c r="C44" i="12"/>
  <c r="C45" i="6"/>
  <c r="C37" i="12"/>
  <c r="V41" i="12"/>
  <c r="K41" i="12"/>
  <c r="C37" i="6"/>
  <c r="C36" i="12"/>
  <c r="R41" i="12"/>
  <c r="G41" i="12"/>
  <c r="C41" i="11"/>
  <c r="C40" i="6"/>
  <c r="T41" i="12"/>
  <c r="E41" i="6"/>
  <c r="T34" i="12"/>
  <c r="P34" i="12"/>
  <c r="M34" i="12"/>
  <c r="I34" i="12"/>
  <c r="E30" i="6"/>
  <c r="E34" i="6" s="1"/>
  <c r="C31" i="6"/>
  <c r="C33" i="12"/>
  <c r="C33" i="6"/>
  <c r="G34" i="12"/>
  <c r="R34" i="12"/>
  <c r="K34" i="12"/>
  <c r="U34" i="12"/>
  <c r="Q34" i="12"/>
  <c r="C22" i="12"/>
  <c r="S26" i="12"/>
  <c r="O26" i="12"/>
  <c r="I26" i="12"/>
  <c r="E26" i="12"/>
  <c r="G26" i="12"/>
  <c r="K26" i="12"/>
  <c r="N26" i="12"/>
  <c r="R26" i="12"/>
  <c r="C23" i="6"/>
  <c r="P26" i="12"/>
  <c r="M26" i="12"/>
  <c r="C21" i="6"/>
  <c r="C20" i="6"/>
  <c r="D26" i="12"/>
  <c r="C21" i="12"/>
  <c r="Y26" i="12"/>
  <c r="Q26" i="12"/>
  <c r="C22" i="6"/>
  <c r="J17" i="12"/>
  <c r="X51" i="12"/>
  <c r="P56" i="15"/>
  <c r="E14" i="6"/>
  <c r="E53" i="6" s="1"/>
  <c r="X52" i="12"/>
  <c r="C50" i="11"/>
  <c r="C54" i="11"/>
  <c r="W25" i="12"/>
  <c r="W53" i="12"/>
  <c r="L53" i="12"/>
  <c r="W52" i="12"/>
  <c r="W51" i="12"/>
  <c r="O51" i="12"/>
  <c r="W50" i="12"/>
  <c r="X25" i="12"/>
  <c r="P17" i="12"/>
  <c r="T17" i="12"/>
  <c r="X17" i="12"/>
  <c r="Y111" i="15"/>
  <c r="U51" i="12"/>
  <c r="Q25" i="12"/>
  <c r="G53" i="12"/>
  <c r="U84" i="4"/>
  <c r="C52" i="11"/>
  <c r="Y92" i="15"/>
  <c r="R54" i="12"/>
  <c r="K52" i="12"/>
  <c r="R51" i="12"/>
  <c r="Q54" i="12"/>
  <c r="Q51" i="12"/>
  <c r="Y17" i="12"/>
  <c r="Y108" i="15"/>
  <c r="G17" i="12"/>
  <c r="U91" i="4"/>
  <c r="U80" i="4"/>
  <c r="U50" i="12"/>
  <c r="K50" i="12"/>
  <c r="P52" i="15"/>
  <c r="G50" i="12"/>
  <c r="P40" i="15"/>
  <c r="S17" i="12"/>
  <c r="W17" i="12"/>
  <c r="R14" i="11"/>
  <c r="C6" i="11"/>
  <c r="E6" i="6" s="1"/>
  <c r="Y16" i="11"/>
  <c r="Y14" i="11"/>
  <c r="G16" i="11"/>
  <c r="G14" i="11"/>
  <c r="J14" i="11"/>
  <c r="J16" i="11"/>
  <c r="P16" i="11"/>
  <c r="P14" i="11"/>
  <c r="K16" i="11"/>
  <c r="U16" i="11"/>
  <c r="C12" i="11"/>
  <c r="C7" i="6"/>
  <c r="C70" i="12"/>
  <c r="O31" i="15"/>
  <c r="C69" i="12"/>
  <c r="C68" i="12"/>
  <c r="C67" i="12"/>
  <c r="C66" i="12"/>
  <c r="C64" i="12"/>
  <c r="C63" i="12"/>
  <c r="O22" i="15"/>
  <c r="T52" i="4"/>
  <c r="C60" i="12"/>
  <c r="N48" i="12"/>
  <c r="N25" i="12" s="1"/>
  <c r="C43" i="12"/>
  <c r="S53" i="12"/>
  <c r="K48" i="12"/>
  <c r="K25" i="12" s="1"/>
  <c r="K51" i="12"/>
  <c r="W54" i="12"/>
  <c r="D54" i="6"/>
  <c r="V25" i="12"/>
  <c r="N54" i="12"/>
  <c r="H54" i="12"/>
  <c r="Q41" i="12"/>
  <c r="J41" i="12"/>
  <c r="C39" i="12"/>
  <c r="E41" i="12"/>
  <c r="C38" i="12"/>
  <c r="U41" i="12"/>
  <c r="Y41" i="12"/>
  <c r="F41" i="12"/>
  <c r="C40" i="12"/>
  <c r="I41" i="12"/>
  <c r="X41" i="12"/>
  <c r="C36" i="6"/>
  <c r="D41" i="6"/>
  <c r="C38" i="6"/>
  <c r="C41" i="8"/>
  <c r="D41" i="12"/>
  <c r="D29" i="6"/>
  <c r="C32" i="12"/>
  <c r="J34" i="12"/>
  <c r="C29" i="12"/>
  <c r="W34" i="12"/>
  <c r="O34" i="12"/>
  <c r="L34" i="12"/>
  <c r="F34" i="12"/>
  <c r="Y34" i="12"/>
  <c r="C30" i="12"/>
  <c r="E34" i="12"/>
  <c r="C31" i="12"/>
  <c r="C20" i="12"/>
  <c r="C23" i="12"/>
  <c r="C19" i="12"/>
  <c r="H17" i="12"/>
  <c r="D52" i="12"/>
  <c r="H52" i="12"/>
  <c r="P53" i="15"/>
  <c r="V51" i="12"/>
  <c r="Y53" i="12"/>
  <c r="U73" i="4"/>
  <c r="H51" i="12"/>
  <c r="Q17" i="12"/>
  <c r="Y52" i="12"/>
  <c r="Y51" i="12"/>
  <c r="K17" i="12"/>
  <c r="V54" i="12"/>
  <c r="U70" i="4"/>
  <c r="K53" i="12"/>
  <c r="P60" i="15"/>
  <c r="R52" i="12"/>
  <c r="P49" i="15"/>
  <c r="P46" i="15"/>
  <c r="D53" i="6"/>
  <c r="C54" i="8"/>
  <c r="D51" i="12"/>
  <c r="N51" i="12"/>
  <c r="U81" i="4"/>
  <c r="C25" i="8"/>
  <c r="Y54" i="12"/>
  <c r="Q52" i="12"/>
  <c r="U54" i="12"/>
  <c r="U53" i="12"/>
  <c r="U17" i="12"/>
  <c r="Q50" i="12"/>
  <c r="H50" i="12"/>
  <c r="Q53" i="12"/>
  <c r="H53" i="12"/>
  <c r="U52" i="12"/>
  <c r="E50" i="12"/>
  <c r="U77" i="4"/>
  <c r="N50" i="12"/>
  <c r="E54" i="12"/>
  <c r="U85" i="4"/>
  <c r="K54" i="12"/>
  <c r="R53" i="12"/>
  <c r="Y109" i="15"/>
  <c r="U69" i="4"/>
  <c r="V52" i="12"/>
  <c r="O54" i="12"/>
  <c r="Y97" i="15"/>
  <c r="O52" i="12"/>
  <c r="P50" i="15"/>
  <c r="P47" i="15"/>
  <c r="C13" i="12"/>
  <c r="L54" i="12"/>
  <c r="C51" i="8"/>
  <c r="S52" i="12"/>
  <c r="D50" i="12"/>
  <c r="Y91" i="15"/>
  <c r="J54" i="12"/>
  <c r="L51" i="12"/>
  <c r="S51" i="12"/>
  <c r="P39" i="15"/>
  <c r="D52" i="6"/>
  <c r="P45" i="15"/>
  <c r="C52" i="8"/>
  <c r="J52" i="12"/>
  <c r="J51" i="12"/>
  <c r="V53" i="12"/>
  <c r="V17" i="12"/>
  <c r="U89" i="4"/>
  <c r="O50" i="12"/>
  <c r="E17" i="12"/>
  <c r="O53" i="12"/>
  <c r="N53" i="12"/>
  <c r="C53" i="8"/>
  <c r="Y101" i="15"/>
  <c r="N52" i="12"/>
  <c r="G54" i="12"/>
  <c r="P42" i="15"/>
  <c r="Y102" i="15"/>
  <c r="G52" i="12"/>
  <c r="D50" i="6"/>
  <c r="U78" i="4"/>
  <c r="U76" i="4"/>
  <c r="C50" i="8"/>
  <c r="L52" i="12"/>
  <c r="D53" i="12"/>
  <c r="S54" i="12"/>
  <c r="J53" i="12"/>
  <c r="L50" i="12"/>
  <c r="N17" i="12"/>
  <c r="O17" i="12"/>
  <c r="P57" i="15"/>
  <c r="V50" i="12"/>
  <c r="R17" i="12"/>
  <c r="O25" i="12"/>
  <c r="L17" i="12"/>
  <c r="E51" i="12"/>
  <c r="Y94" i="15"/>
  <c r="R50" i="12"/>
  <c r="G12" i="8"/>
  <c r="G14" i="8" s="1"/>
  <c r="O6" i="12"/>
  <c r="O16" i="12" s="1"/>
  <c r="L6" i="12"/>
  <c r="L12" i="12" s="1"/>
  <c r="H6" i="12"/>
  <c r="Y70" i="15" s="1"/>
  <c r="E6" i="12"/>
  <c r="E12" i="12" s="1"/>
  <c r="E14" i="12" s="1"/>
  <c r="X6" i="12"/>
  <c r="X12" i="12" s="1"/>
  <c r="T91" i="4" s="1"/>
  <c r="R16" i="8"/>
  <c r="M14" i="8"/>
  <c r="S16" i="8"/>
  <c r="C10" i="12"/>
  <c r="P6" i="12"/>
  <c r="O51" i="15" s="1"/>
  <c r="M6" i="12"/>
  <c r="Y75" i="15" s="1"/>
  <c r="I6" i="12"/>
  <c r="Y71" i="15" s="1"/>
  <c r="C9" i="12"/>
  <c r="G6" i="12"/>
  <c r="G12" i="12" s="1"/>
  <c r="J6" i="12"/>
  <c r="O45" i="15" s="1"/>
  <c r="K6" i="12"/>
  <c r="K16" i="12" s="1"/>
  <c r="N6" i="12"/>
  <c r="N16" i="12" s="1"/>
  <c r="V6" i="12"/>
  <c r="O57" i="15" s="1"/>
  <c r="D12" i="8"/>
  <c r="D14" i="8" s="1"/>
  <c r="L16" i="8"/>
  <c r="L14" i="8"/>
  <c r="W14" i="8"/>
  <c r="W16" i="8"/>
  <c r="H16" i="8"/>
  <c r="T6" i="12"/>
  <c r="T12" i="12" s="1"/>
  <c r="R6" i="12"/>
  <c r="R12" i="12" s="1"/>
  <c r="U6" i="12"/>
  <c r="U12" i="12" s="1"/>
  <c r="Q6" i="12"/>
  <c r="Y79" i="15" s="1"/>
  <c r="C7" i="12"/>
  <c r="D6" i="12"/>
  <c r="D12" i="12" s="1"/>
  <c r="C8" i="12"/>
  <c r="S6" i="12"/>
  <c r="O54" i="15" s="1"/>
  <c r="W6" i="12"/>
  <c r="O58" i="15" s="1"/>
  <c r="V14" i="8"/>
  <c r="V16" i="8"/>
  <c r="X14" i="8"/>
  <c r="X16" i="8"/>
  <c r="F6" i="12"/>
  <c r="O41" i="15" s="1"/>
  <c r="I16" i="8"/>
  <c r="Y12" i="8"/>
  <c r="Y14" i="8" s="1"/>
  <c r="T16" i="8"/>
  <c r="N16" i="8"/>
  <c r="Q12" i="8"/>
  <c r="Q14" i="8" s="1"/>
  <c r="C8" i="6"/>
  <c r="C6" i="8"/>
  <c r="O16" i="8"/>
  <c r="J16" i="8"/>
  <c r="E12" i="8"/>
  <c r="E14" i="8" s="1"/>
  <c r="Y6" i="12"/>
  <c r="I16" i="11"/>
  <c r="I14" i="11"/>
  <c r="L16" i="11"/>
  <c r="L14" i="11"/>
  <c r="V16" i="11"/>
  <c r="V14" i="11"/>
  <c r="S14" i="11"/>
  <c r="S16" i="11"/>
  <c r="C9" i="6"/>
  <c r="O14" i="11"/>
  <c r="O16" i="11"/>
  <c r="T14" i="11"/>
  <c r="T16" i="11"/>
  <c r="X16" i="11"/>
  <c r="X14" i="11"/>
  <c r="F16" i="8"/>
  <c r="Y73" i="15" l="1"/>
  <c r="W16" i="12"/>
  <c r="O12" i="12"/>
  <c r="T82" i="4" s="1"/>
  <c r="E25" i="6"/>
  <c r="T55" i="4"/>
  <c r="Y67" i="15"/>
  <c r="O30" i="15"/>
  <c r="O33" i="15" s="1"/>
  <c r="P30" i="15" s="1"/>
  <c r="X14" i="12"/>
  <c r="W12" i="12"/>
  <c r="T90" i="4" s="1"/>
  <c r="O55" i="15"/>
  <c r="T49" i="4"/>
  <c r="O21" i="15"/>
  <c r="O23" i="15" s="1"/>
  <c r="P19" i="15" s="1"/>
  <c r="D25" i="6"/>
  <c r="D26" i="6"/>
  <c r="D51" i="6"/>
  <c r="C44" i="6"/>
  <c r="C48" i="6" s="1"/>
  <c r="F16" i="12"/>
  <c r="V12" i="12"/>
  <c r="T89" i="4" s="1"/>
  <c r="O34" i="15"/>
  <c r="O36" i="15" s="1"/>
  <c r="P34" i="15" s="1"/>
  <c r="T50" i="4"/>
  <c r="T56" i="4"/>
  <c r="U55" i="4" s="1"/>
  <c r="T59" i="4"/>
  <c r="T63" i="4" s="1"/>
  <c r="U62" i="4" s="1"/>
  <c r="T66" i="4"/>
  <c r="U64" i="4" s="1"/>
  <c r="O24" i="15"/>
  <c r="O26" i="15" s="1"/>
  <c r="P25" i="15" s="1"/>
  <c r="C48" i="12"/>
  <c r="C25" i="12" s="1"/>
  <c r="C26" i="11"/>
  <c r="C51" i="12"/>
  <c r="C41" i="6"/>
  <c r="C41" i="12"/>
  <c r="C30" i="6"/>
  <c r="E26" i="6"/>
  <c r="E54" i="6"/>
  <c r="E52" i="6"/>
  <c r="C14" i="6"/>
  <c r="C52" i="6" s="1"/>
  <c r="E50" i="6"/>
  <c r="E51" i="6"/>
  <c r="C54" i="12"/>
  <c r="P12" i="12"/>
  <c r="T83" i="4" s="1"/>
  <c r="Y66" i="15"/>
  <c r="G16" i="12"/>
  <c r="X16" i="12"/>
  <c r="P16" i="12"/>
  <c r="Y82" i="15"/>
  <c r="L16" i="12"/>
  <c r="Y84" i="15"/>
  <c r="O42" i="15"/>
  <c r="N12" i="12"/>
  <c r="T81" i="4" s="1"/>
  <c r="Y80" i="15"/>
  <c r="Y74" i="15"/>
  <c r="Y86" i="15"/>
  <c r="O40" i="15"/>
  <c r="Q16" i="12"/>
  <c r="O50" i="15"/>
  <c r="Y77" i="15"/>
  <c r="O49" i="15"/>
  <c r="E13" i="6"/>
  <c r="C16" i="11"/>
  <c r="E17" i="6" s="1"/>
  <c r="C14" i="11"/>
  <c r="E15" i="6" s="1"/>
  <c r="O59" i="15"/>
  <c r="E16" i="12"/>
  <c r="T70" i="4"/>
  <c r="D16" i="12"/>
  <c r="Y76" i="15"/>
  <c r="U16" i="12"/>
  <c r="I16" i="12"/>
  <c r="C50" i="12"/>
  <c r="C34" i="12"/>
  <c r="D34" i="6"/>
  <c r="C29" i="6"/>
  <c r="C52" i="12"/>
  <c r="C53" i="12"/>
  <c r="C17" i="12"/>
  <c r="P61" i="15"/>
  <c r="Y113" i="15"/>
  <c r="O43" i="15"/>
  <c r="Y69" i="15"/>
  <c r="M16" i="12"/>
  <c r="M12" i="12"/>
  <c r="M14" i="12" s="1"/>
  <c r="Y83" i="15"/>
  <c r="V16" i="12"/>
  <c r="H12" i="12"/>
  <c r="T73" i="4" s="1"/>
  <c r="Y78" i="15"/>
  <c r="H16" i="12"/>
  <c r="J12" i="12"/>
  <c r="T76" i="4" s="1"/>
  <c r="O47" i="15"/>
  <c r="O48" i="15"/>
  <c r="J16" i="12"/>
  <c r="O44" i="15"/>
  <c r="Y72" i="15"/>
  <c r="S16" i="12"/>
  <c r="O52" i="15"/>
  <c r="O56" i="15"/>
  <c r="I12" i="12"/>
  <c r="I14" i="12" s="1"/>
  <c r="Y81" i="15"/>
  <c r="K12" i="12"/>
  <c r="T77" i="4" s="1"/>
  <c r="Q12" i="12"/>
  <c r="Q14" i="12" s="1"/>
  <c r="S12" i="12"/>
  <c r="S14" i="12" s="1"/>
  <c r="O46" i="15"/>
  <c r="O39" i="15"/>
  <c r="Y85" i="15"/>
  <c r="R16" i="12"/>
  <c r="T16" i="12"/>
  <c r="O53" i="15"/>
  <c r="T84" i="4"/>
  <c r="R14" i="12"/>
  <c r="T85" i="4"/>
  <c r="Y12" i="12"/>
  <c r="Y87" i="15"/>
  <c r="Y16" i="12"/>
  <c r="O60" i="15"/>
  <c r="U14" i="12"/>
  <c r="T88" i="4"/>
  <c r="C6" i="12"/>
  <c r="C16" i="12" s="1"/>
  <c r="Y68" i="15"/>
  <c r="F12" i="12"/>
  <c r="T14" i="12"/>
  <c r="T87" i="4"/>
  <c r="D6" i="6"/>
  <c r="C17" i="6" s="1"/>
  <c r="C16" i="8"/>
  <c r="D17" i="6" s="1"/>
  <c r="C12" i="8"/>
  <c r="W14" i="12"/>
  <c r="L14" i="12"/>
  <c r="T78" i="4"/>
  <c r="G14" i="12"/>
  <c r="T72" i="4"/>
  <c r="C53" i="6"/>
  <c r="T69" i="4"/>
  <c r="D14" i="12"/>
  <c r="O14" i="12" l="1"/>
  <c r="J14" i="12"/>
  <c r="T53" i="4"/>
  <c r="U49" i="4" s="1"/>
  <c r="P35" i="15"/>
  <c r="P36" i="15" s="1"/>
  <c r="C26" i="12"/>
  <c r="C51" i="6"/>
  <c r="N14" i="12"/>
  <c r="U65" i="4"/>
  <c r="U61" i="4"/>
  <c r="C34" i="6"/>
  <c r="C18" i="6"/>
  <c r="C50" i="6"/>
  <c r="C54" i="6"/>
  <c r="V14" i="12"/>
  <c r="H14" i="12"/>
  <c r="U54" i="4"/>
  <c r="C26" i="6"/>
  <c r="C25" i="6"/>
  <c r="P14" i="12"/>
  <c r="U59" i="4"/>
  <c r="U60" i="4"/>
  <c r="T79" i="4"/>
  <c r="P31" i="15"/>
  <c r="P32" i="15"/>
  <c r="P29" i="15"/>
  <c r="P24" i="15"/>
  <c r="P26" i="15" s="1"/>
  <c r="T86" i="4"/>
  <c r="T75" i="4"/>
  <c r="C12" i="12"/>
  <c r="C14" i="12" s="1"/>
  <c r="O61" i="15"/>
  <c r="K14" i="12"/>
  <c r="Y88" i="15"/>
  <c r="T71" i="4"/>
  <c r="F14" i="12"/>
  <c r="T80" i="4"/>
  <c r="Y14" i="12"/>
  <c r="D13" i="6"/>
  <c r="C15" i="6" s="1"/>
  <c r="C14" i="8"/>
  <c r="D15" i="6" s="1"/>
  <c r="P22" i="15"/>
  <c r="P21" i="15"/>
  <c r="P20" i="15"/>
  <c r="U50" i="4" l="1"/>
  <c r="U51" i="4"/>
  <c r="U52" i="4"/>
  <c r="P23" i="15"/>
  <c r="P33" i="15"/>
</calcChain>
</file>

<file path=xl/sharedStrings.xml><?xml version="1.0" encoding="utf-8"?>
<sst xmlns="http://schemas.openxmlformats.org/spreadsheetml/2006/main" count="771" uniqueCount="184">
  <si>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</si>
  <si>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</si>
  <si>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</si>
  <si>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</si>
  <si>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</si>
  <si>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</si>
  <si>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</si>
  <si>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</si>
  <si>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</si>
  <si>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</si>
  <si>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</si>
  <si>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</si>
  <si>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</si>
  <si>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</si>
  <si>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</si>
  <si>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</si>
  <si>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</si>
  <si>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</si>
  <si>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</si>
  <si>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</si>
  <si>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</si>
  <si>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</si>
  <si>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</si>
  <si>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</si>
  <si>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</si>
  <si>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</si>
  <si>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</si>
  <si>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</si>
  <si>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</si>
  <si>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</si>
  <si>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</si>
  <si>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</si>
  <si>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</si>
  <si>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</si>
  <si>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</si>
  <si>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</si>
  <si>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</si>
  <si>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</si>
  <si>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</si>
  <si>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</si>
  <si>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</si>
  <si>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</si>
  <si>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</si>
  <si>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</si>
  <si>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</si>
  <si>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No of Client Rural</t>
  </si>
  <si>
    <t>No of Client Urban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</si>
  <si>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</si>
  <si>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</si>
  <si>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</si>
  <si>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</si>
  <si>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</si>
  <si>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</si>
  <si>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</si>
  <si>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</si>
  <si>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</si>
  <si>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</si>
  <si>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</si>
  <si>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</si>
  <si>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</si>
  <si>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</si>
  <si>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</si>
  <si>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</si>
  <si>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</si>
  <si>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</si>
  <si>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</si>
  <si>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</si>
  <si>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</si>
  <si>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</si>
  <si>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</si>
  <si>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</si>
  <si>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</si>
  <si>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</si>
  <si>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</si>
  <si>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</si>
  <si>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</si>
  <si>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</si>
  <si>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Anjar</t>
  </si>
  <si>
    <t>Rapar</t>
  </si>
  <si>
    <t>Surendranagar</t>
  </si>
  <si>
    <t>Dhangadhra</t>
  </si>
  <si>
    <t>Gandhinagar</t>
  </si>
  <si>
    <t>Own portfolio</t>
  </si>
  <si>
    <t>Managed portfolio</t>
  </si>
  <si>
    <t>MONTH:</t>
  </si>
  <si>
    <t>Month:</t>
  </si>
  <si>
    <t>Jhabua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</si>
  <si>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</si>
  <si>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</si>
  <si>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</si>
  <si>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</si>
  <si>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</si>
  <si>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</si>
  <si>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</si>
  <si>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</si>
  <si>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</si>
  <si>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</si>
  <si>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</si>
  <si>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</si>
  <si>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</si>
  <si>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</si>
  <si>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Jhalod</t>
  </si>
  <si>
    <t>SIDBI Term Loan</t>
  </si>
  <si>
    <t>Housing</t>
  </si>
  <si>
    <t>MAS Financial Servcies Ltd</t>
  </si>
  <si>
    <t>Habitat for Humanity</t>
  </si>
  <si>
    <t>Alirajpur</t>
  </si>
  <si>
    <t>Wadhwan</t>
  </si>
  <si>
    <t>Milaap</t>
  </si>
  <si>
    <t>S.Nagar</t>
  </si>
  <si>
    <t>Limbdi</t>
  </si>
  <si>
    <t>G.dham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</si>
  <si>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</si>
  <si>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</si>
  <si>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</si>
  <si>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</si>
  <si>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</si>
  <si>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</si>
  <si>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</si>
  <si>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</si>
  <si>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Wankaner</t>
  </si>
  <si>
    <t>JLG Loan Outstanding</t>
  </si>
  <si>
    <t>Watsan Loan Outstanding</t>
  </si>
  <si>
    <t>JLG No. of Client</t>
  </si>
  <si>
    <t>Watsan No. of Client</t>
  </si>
  <si>
    <t>Housing No. of Client</t>
  </si>
  <si>
    <t>Housing Loan Outstanding</t>
  </si>
  <si>
    <t>Portfolio Break up</t>
  </si>
  <si>
    <t>Petlawad</t>
  </si>
  <si>
    <t>Dahod-1</t>
  </si>
  <si>
    <t>Dahod-2</t>
  </si>
  <si>
    <t xml:space="preserve"> </t>
  </si>
  <si>
    <t>Ahmedbad</t>
  </si>
  <si>
    <t>Chandkheda</t>
  </si>
  <si>
    <t>NABARD Financial Services Limited</t>
  </si>
  <si>
    <t>91-180 days past due</t>
  </si>
  <si>
    <t>&gt; 180 days</t>
  </si>
  <si>
    <t>Repayment (Interest)</t>
  </si>
  <si>
    <t>Gandhidham</t>
  </si>
  <si>
    <t>All 21 Units</t>
  </si>
  <si>
    <t>Individual Loan Outstanding</t>
  </si>
  <si>
    <t>Individual No. of Client</t>
  </si>
  <si>
    <t>Individual No.of  Client</t>
  </si>
  <si>
    <t>Individual</t>
  </si>
  <si>
    <t>Jainsons Finlease Ltd.</t>
  </si>
  <si>
    <t>Loan from others</t>
  </si>
  <si>
    <t>All Unit-22</t>
  </si>
  <si>
    <t>Units-22</t>
  </si>
  <si>
    <t>Unit-22</t>
  </si>
  <si>
    <t>Banswara</t>
  </si>
  <si>
    <t>District &amp; State</t>
  </si>
  <si>
    <t>GUJARAT</t>
  </si>
  <si>
    <t>MADHYA PRADESH</t>
  </si>
  <si>
    <t>RAJASTHAN</t>
  </si>
  <si>
    <t>IDBI Bank</t>
  </si>
  <si>
    <t>Dena Bank</t>
  </si>
  <si>
    <t>PRAYAS Micro Finance Program</t>
  </si>
  <si>
    <t>PRAYAS Micro Finance Program -Own Portfolio</t>
  </si>
  <si>
    <t>PRAYAS Micro Finance Program -Managed Portfolio</t>
  </si>
  <si>
    <t>PRAYAS Micro Finance Program -Branchwise Total portfolio</t>
  </si>
  <si>
    <t>SUMMARY-PRAYAS mF program</t>
  </si>
  <si>
    <t>Mar-16</t>
  </si>
  <si>
    <t>Mar-17</t>
  </si>
  <si>
    <t>Mar-18</t>
  </si>
  <si>
    <t>Apr-18</t>
  </si>
  <si>
    <t>May-18</t>
  </si>
  <si>
    <t>Jun-18</t>
  </si>
  <si>
    <t>Dungarpur</t>
  </si>
  <si>
    <t>Sagwara</t>
  </si>
  <si>
    <t>Districts-12</t>
  </si>
  <si>
    <t>Jul-18</t>
  </si>
  <si>
    <t>All 22 Units</t>
  </si>
  <si>
    <t>Dist-12/State-3</t>
  </si>
  <si>
    <t>Ahmedabad</t>
  </si>
  <si>
    <t>Kutch</t>
  </si>
  <si>
    <t>Dhrangadhra</t>
  </si>
  <si>
    <t>Aug-18</t>
  </si>
  <si>
    <t>Ananya Finance</t>
  </si>
  <si>
    <t>Sep-18</t>
  </si>
  <si>
    <t>Amount . Rs.</t>
  </si>
  <si>
    <t>Oct-18</t>
  </si>
  <si>
    <t>Nov-18</t>
  </si>
  <si>
    <t>Portfolio Increased</t>
  </si>
  <si>
    <t>Dec-18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</si>
</sst>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$-409]mmm\-yy;@"/>
    <numFmt numFmtId="165" formatCode="0.0%"/>
    <numFmt numFmtId="166" formatCode="_ * #,##0_ ;_ * \-#,##0_ ;_ * &quot;-&quot;??_ ;_ @_ "/>
  </numFmts>
  <fonts count="27" x14ac:knownFonts="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2"/>
      <name val="Times New Roman"/>
      <family val="1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18" fillId="0" borderId="0"/>
    <xf numFmtId="0" fontId="18" fillId="0" borderId="0"/>
    <xf numFmtId="0" fontId="1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474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0" xfId="0" applyFont="1" applyProtection="1"/>
    <xf numFmtId="0" fontId="2" fillId="0" borderId="0" xfId="0" applyFont="1" applyProtection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2" fontId="2" fillId="0" borderId="5" xfId="0" applyNumberFormat="1" applyFont="1" applyBorder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Protection="1"/>
    <xf numFmtId="0" fontId="2" fillId="5" borderId="10" xfId="0" applyFont="1" applyFill="1" applyBorder="1" applyProtection="1"/>
    <xf numFmtId="0" fontId="4" fillId="3" borderId="11" xfId="0" applyFont="1" applyFill="1" applyBorder="1" applyAlignment="1" applyProtection="1">
      <alignment horizontal="center" vertical="center"/>
    </xf>
    <xf numFmtId="2" fontId="2" fillId="0" borderId="12" xfId="0" applyNumberFormat="1" applyFont="1" applyBorder="1" applyProtection="1"/>
    <xf numFmtId="17" fontId="3" fillId="0" borderId="0" xfId="0" applyNumberFormat="1" applyFont="1" applyFill="1" applyBorder="1" applyAlignment="1" applyProtection="1">
      <alignment horizontal="left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11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vertical="center"/>
    </xf>
    <xf numFmtId="0" fontId="2" fillId="0" borderId="16" xfId="0" applyNumberFormat="1" applyFont="1" applyFill="1" applyBorder="1" applyAlignment="1" applyProtection="1">
      <alignment horizontal="right" vertical="center"/>
    </xf>
    <xf numFmtId="0" fontId="2" fillId="0" borderId="17" xfId="0" applyNumberFormat="1" applyFont="1" applyFill="1" applyBorder="1" applyAlignment="1" applyProtection="1">
      <alignment horizontal="right" vertical="center"/>
    </xf>
    <xf numFmtId="0" fontId="2" fillId="0" borderId="18" xfId="0" applyNumberFormat="1" applyFont="1" applyFill="1" applyBorder="1" applyAlignment="1" applyProtection="1">
      <alignment horizontal="right" vertical="center"/>
    </xf>
    <xf numFmtId="0" fontId="4" fillId="3" borderId="7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/>
    </xf>
    <xf numFmtId="0" fontId="4" fillId="3" borderId="19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right" vertical="center"/>
    </xf>
    <xf numFmtId="0" fontId="4" fillId="0" borderId="16" xfId="0" applyNumberFormat="1" applyFont="1" applyFill="1" applyBorder="1" applyAlignment="1" applyProtection="1">
      <alignment horizontal="right" vertical="center"/>
    </xf>
    <xf numFmtId="0" fontId="4" fillId="0" borderId="18" xfId="0" applyNumberFormat="1" applyFont="1" applyFill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center" vertical="center"/>
    </xf>
    <xf numFmtId="0" fontId="2" fillId="5" borderId="1" xfId="0" applyFont="1" applyFill="1" applyBorder="1" applyProtection="1"/>
    <xf numFmtId="2" fontId="2" fillId="0" borderId="21" xfId="0" applyNumberFormat="1" applyFont="1" applyBorder="1" applyProtection="1"/>
    <xf numFmtId="0" fontId="4" fillId="3" borderId="22" xfId="0" applyNumberFormat="1" applyFont="1" applyFill="1" applyBorder="1" applyAlignment="1" applyProtection="1">
      <alignment horizontal="center" vertical="center"/>
    </xf>
    <xf numFmtId="0" fontId="2" fillId="5" borderId="23" xfId="0" applyFont="1" applyFill="1" applyBorder="1" applyProtection="1"/>
    <xf numFmtId="0" fontId="2" fillId="0" borderId="7" xfId="0" applyFont="1" applyBorder="1" applyProtection="1"/>
    <xf numFmtId="0" fontId="4" fillId="3" borderId="8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right" vertical="center"/>
    </xf>
    <xf numFmtId="0" fontId="2" fillId="6" borderId="12" xfId="0" applyFont="1" applyFill="1" applyBorder="1" applyProtection="1"/>
    <xf numFmtId="0" fontId="2" fillId="6" borderId="5" xfId="0" applyFont="1" applyFill="1" applyBorder="1" applyProtection="1"/>
    <xf numFmtId="0" fontId="2" fillId="6" borderId="7" xfId="0" applyFont="1" applyFill="1" applyBorder="1" applyProtection="1"/>
    <xf numFmtId="0" fontId="2" fillId="6" borderId="7" xfId="0" applyNumberFormat="1" applyFont="1" applyFill="1" applyBorder="1" applyAlignment="1" applyProtection="1">
      <alignment horizontal="right" vertical="center"/>
    </xf>
    <xf numFmtId="17" fontId="8" fillId="0" borderId="0" xfId="0" applyNumberFormat="1" applyFont="1" applyBorder="1" applyAlignment="1">
      <alignment horizontal="left"/>
    </xf>
    <xf numFmtId="0" fontId="4" fillId="3" borderId="19" xfId="0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4" fillId="7" borderId="6" xfId="0" applyNumberFormat="1" applyFont="1" applyFill="1" applyBorder="1" applyAlignment="1" applyProtection="1">
      <alignment vertical="center"/>
    </xf>
    <xf numFmtId="17" fontId="4" fillId="8" borderId="6" xfId="0" applyNumberFormat="1" applyFont="1" applyFill="1" applyBorder="1" applyProtection="1"/>
    <xf numFmtId="164" fontId="4" fillId="5" borderId="24" xfId="0" applyNumberFormat="1" applyFont="1" applyFill="1" applyBorder="1" applyAlignment="1" applyProtection="1">
      <alignment vertical="center"/>
    </xf>
    <xf numFmtId="17" fontId="4" fillId="5" borderId="24" xfId="0" applyNumberFormat="1" applyFont="1" applyFill="1" applyBorder="1" applyAlignment="1" applyProtection="1">
      <alignment horizontal="center"/>
    </xf>
    <xf numFmtId="0" fontId="2" fillId="5" borderId="19" xfId="0" applyNumberFormat="1" applyFont="1" applyFill="1" applyBorder="1" applyAlignment="1" applyProtection="1">
      <alignment vertical="center"/>
    </xf>
    <xf numFmtId="0" fontId="2" fillId="5" borderId="23" xfId="0" applyNumberFormat="1" applyFont="1" applyFill="1" applyBorder="1" applyAlignment="1" applyProtection="1">
      <alignment horizontal="right" vertical="center"/>
    </xf>
    <xf numFmtId="2" fontId="2" fillId="0" borderId="7" xfId="0" applyNumberFormat="1" applyFont="1" applyBorder="1" applyAlignment="1" applyProtection="1">
      <alignment horizontal="right"/>
    </xf>
    <xf numFmtId="10" fontId="4" fillId="0" borderId="7" xfId="10" applyNumberFormat="1" applyFont="1" applyFill="1" applyBorder="1" applyAlignment="1" applyProtection="1">
      <alignment horizontal="right" vertical="center"/>
    </xf>
    <xf numFmtId="0" fontId="2" fillId="5" borderId="7" xfId="0" applyFont="1" applyFill="1" applyBorder="1" applyProtection="1"/>
    <xf numFmtId="0" fontId="2" fillId="5" borderId="23" xfId="0" applyFont="1" applyFill="1" applyBorder="1" applyAlignment="1" applyProtection="1">
      <alignment horizontal="right"/>
    </xf>
    <xf numFmtId="0" fontId="2" fillId="5" borderId="12" xfId="0" applyFont="1" applyFill="1" applyBorder="1" applyAlignment="1" applyProtection="1">
      <alignment horizontal="right"/>
    </xf>
    <xf numFmtId="0" fontId="2" fillId="5" borderId="21" xfId="0" applyFont="1" applyFill="1" applyBorder="1" applyProtection="1"/>
    <xf numFmtId="0" fontId="10" fillId="5" borderId="19" xfId="0" applyFont="1" applyFill="1" applyBorder="1" applyAlignment="1" applyProtection="1">
      <alignment horizontal="right"/>
    </xf>
    <xf numFmtId="0" fontId="2" fillId="5" borderId="1" xfId="0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 applyProtection="1">
      <alignment horizontal="right" vertical="center"/>
    </xf>
    <xf numFmtId="10" fontId="4" fillId="0" borderId="11" xfId="10" applyNumberFormat="1" applyFont="1" applyFill="1" applyBorder="1" applyAlignment="1" applyProtection="1">
      <alignment horizontal="right" vertical="center"/>
    </xf>
    <xf numFmtId="2" fontId="2" fillId="0" borderId="25" xfId="0" applyNumberFormat="1" applyFont="1" applyBorder="1" applyProtection="1"/>
    <xf numFmtId="0" fontId="2" fillId="5" borderId="1" xfId="0" applyFont="1" applyFill="1" applyBorder="1" applyAlignment="1" applyProtection="1">
      <alignment horizontal="right"/>
    </xf>
    <xf numFmtId="3" fontId="2" fillId="6" borderId="20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/>
    </xf>
    <xf numFmtId="0" fontId="2" fillId="6" borderId="11" xfId="0" applyFont="1" applyFill="1" applyBorder="1" applyProtection="1"/>
    <xf numFmtId="10" fontId="4" fillId="0" borderId="7" xfId="10" applyNumberFormat="1" applyFont="1" applyBorder="1" applyProtection="1"/>
    <xf numFmtId="0" fontId="2" fillId="5" borderId="5" xfId="0" applyFont="1" applyFill="1" applyBorder="1" applyProtection="1"/>
    <xf numFmtId="0" fontId="4" fillId="3" borderId="13" xfId="0" applyFont="1" applyFill="1" applyBorder="1" applyAlignment="1" applyProtection="1">
      <alignment horizontal="left" vertical="center"/>
    </xf>
    <xf numFmtId="0" fontId="4" fillId="3" borderId="26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right"/>
    </xf>
    <xf numFmtId="0" fontId="4" fillId="6" borderId="5" xfId="0" applyFont="1" applyFill="1" applyBorder="1" applyProtection="1"/>
    <xf numFmtId="0" fontId="2" fillId="5" borderId="20" xfId="0" applyFont="1" applyFill="1" applyBorder="1" applyProtection="1"/>
    <xf numFmtId="0" fontId="4" fillId="6" borderId="21" xfId="0" applyFont="1" applyFill="1" applyBorder="1" applyProtection="1"/>
    <xf numFmtId="0" fontId="2" fillId="6" borderId="7" xfId="0" applyFont="1" applyFill="1" applyBorder="1" applyAlignment="1" applyProtection="1">
      <alignment horizontal="right"/>
    </xf>
    <xf numFmtId="3" fontId="2" fillId="6" borderId="5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4" fillId="6" borderId="20" xfId="0" applyFont="1" applyFill="1" applyBorder="1" applyProtection="1"/>
    <xf numFmtId="0" fontId="2" fillId="5" borderId="12" xfId="0" applyFont="1" applyFill="1" applyBorder="1" applyProtection="1"/>
    <xf numFmtId="0" fontId="2" fillId="0" borderId="7" xfId="0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3" fontId="2" fillId="5" borderId="0" xfId="0" applyNumberFormat="1" applyFont="1" applyFill="1" applyBorder="1" applyAlignment="1" applyProtection="1">
      <alignment horizontal="right" vertical="center"/>
    </xf>
    <xf numFmtId="3" fontId="2" fillId="5" borderId="5" xfId="0" applyNumberFormat="1" applyFont="1" applyFill="1" applyBorder="1" applyAlignment="1" applyProtection="1">
      <alignment horizontal="right" vertical="center"/>
    </xf>
    <xf numFmtId="0" fontId="2" fillId="5" borderId="25" xfId="0" applyFont="1" applyFill="1" applyBorder="1" applyProtection="1"/>
    <xf numFmtId="2" fontId="2" fillId="0" borderId="20" xfId="0" applyNumberFormat="1" applyFont="1" applyBorder="1" applyProtection="1"/>
    <xf numFmtId="164" fontId="4" fillId="8" borderId="13" xfId="0" applyNumberFormat="1" applyFont="1" applyFill="1" applyBorder="1" applyAlignment="1" applyProtection="1">
      <alignment vertical="center"/>
    </xf>
    <xf numFmtId="164" fontId="4" fillId="8" borderId="11" xfId="0" applyNumberFormat="1" applyFont="1" applyFill="1" applyBorder="1" applyAlignment="1" applyProtection="1">
      <alignment vertical="center"/>
    </xf>
    <xf numFmtId="0" fontId="0" fillId="6" borderId="0" xfId="0" applyFill="1"/>
    <xf numFmtId="0" fontId="2" fillId="6" borderId="16" xfId="0" applyNumberFormat="1" applyFont="1" applyFill="1" applyBorder="1" applyAlignment="1" applyProtection="1">
      <alignment horizontal="right" vertical="center"/>
    </xf>
    <xf numFmtId="0" fontId="2" fillId="6" borderId="14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right" vertical="center"/>
    </xf>
    <xf numFmtId="0" fontId="4" fillId="6" borderId="24" xfId="0" applyFont="1" applyFill="1" applyBorder="1" applyAlignment="1" applyProtection="1">
      <alignment horizontal="right" vertical="center"/>
    </xf>
    <xf numFmtId="0" fontId="2" fillId="6" borderId="16" xfId="0" applyFont="1" applyFill="1" applyBorder="1" applyAlignment="1" applyProtection="1">
      <alignment horizontal="right" vertical="center"/>
    </xf>
    <xf numFmtId="0" fontId="2" fillId="6" borderId="18" xfId="0" applyFont="1" applyFill="1" applyBorder="1" applyAlignment="1" applyProtection="1">
      <alignment horizontal="right" vertical="center"/>
    </xf>
    <xf numFmtId="0" fontId="2" fillId="6" borderId="11" xfId="0" applyNumberFormat="1" applyFont="1" applyFill="1" applyBorder="1" applyAlignment="1" applyProtection="1">
      <alignment horizontal="right" vertical="center"/>
    </xf>
    <xf numFmtId="164" fontId="4" fillId="9" borderId="6" xfId="0" applyNumberFormat="1" applyFont="1" applyFill="1" applyBorder="1" applyAlignment="1" applyProtection="1">
      <alignment horizontal="center" vertical="center"/>
    </xf>
    <xf numFmtId="17" fontId="4" fillId="10" borderId="6" xfId="0" applyNumberFormat="1" applyFont="1" applyFill="1" applyBorder="1" applyAlignment="1" applyProtection="1">
      <alignment horizontal="center"/>
    </xf>
    <xf numFmtId="164" fontId="4" fillId="10" borderId="6" xfId="0" applyNumberFormat="1" applyFont="1" applyFill="1" applyBorder="1" applyAlignment="1" applyProtection="1">
      <alignment horizontal="center" vertical="center"/>
    </xf>
    <xf numFmtId="17" fontId="4" fillId="7" borderId="6" xfId="0" applyNumberFormat="1" applyFont="1" applyFill="1" applyBorder="1" applyAlignment="1" applyProtection="1">
      <alignment horizontal="center"/>
    </xf>
    <xf numFmtId="164" fontId="4" fillId="7" borderId="6" xfId="0" applyNumberFormat="1" applyFont="1" applyFill="1" applyBorder="1" applyAlignment="1" applyProtection="1">
      <alignment horizontal="center" vertical="center"/>
    </xf>
    <xf numFmtId="16" fontId="0" fillId="0" borderId="0" xfId="0" applyNumberFormat="1"/>
    <xf numFmtId="164" fontId="4" fillId="11" borderId="8" xfId="0" applyNumberFormat="1" applyFont="1" applyFill="1" applyBorder="1" applyAlignment="1" applyProtection="1">
      <alignment horizontal="center" vertical="center"/>
    </xf>
    <xf numFmtId="164" fontId="4" fillId="12" borderId="6" xfId="0" applyNumberFormat="1" applyFont="1" applyFill="1" applyBorder="1" applyAlignment="1" applyProtection="1">
      <alignment horizontal="center" vertical="center"/>
    </xf>
    <xf numFmtId="164" fontId="4" fillId="12" borderId="8" xfId="0" applyNumberFormat="1" applyFont="1" applyFill="1" applyBorder="1" applyAlignment="1" applyProtection="1">
      <alignment horizontal="center" vertical="center"/>
    </xf>
    <xf numFmtId="17" fontId="4" fillId="8" borderId="6" xfId="0" applyNumberFormat="1" applyFont="1" applyFill="1" applyBorder="1" applyAlignment="1" applyProtection="1">
      <alignment horizontal="center"/>
    </xf>
    <xf numFmtId="164" fontId="4" fillId="13" borderId="27" xfId="0" applyNumberFormat="1" applyFont="1" applyFill="1" applyBorder="1" applyAlignment="1" applyProtection="1">
      <alignment horizontal="center" vertical="center"/>
    </xf>
    <xf numFmtId="1" fontId="2" fillId="6" borderId="7" xfId="0" applyNumberFormat="1" applyFont="1" applyFill="1" applyBorder="1" applyAlignment="1" applyProtection="1">
      <alignment horizontal="right" vertical="center"/>
    </xf>
    <xf numFmtId="164" fontId="10" fillId="13" borderId="28" xfId="0" applyNumberFormat="1" applyFont="1" applyFill="1" applyBorder="1" applyAlignment="1" applyProtection="1">
      <alignment horizontal="left" vertical="center"/>
    </xf>
    <xf numFmtId="0" fontId="5" fillId="6" borderId="0" xfId="0" applyFont="1" applyFill="1" applyProtection="1"/>
    <xf numFmtId="17" fontId="15" fillId="0" borderId="5" xfId="0" applyNumberFormat="1" applyFont="1" applyBorder="1" applyAlignment="1">
      <alignment horizontal="left"/>
    </xf>
    <xf numFmtId="0" fontId="15" fillId="0" borderId="5" xfId="0" applyFont="1" applyFill="1" applyBorder="1"/>
    <xf numFmtId="3" fontId="15" fillId="0" borderId="5" xfId="0" applyNumberFormat="1" applyFont="1" applyBorder="1"/>
    <xf numFmtId="9" fontId="15" fillId="0" borderId="5" xfId="10" applyFont="1" applyBorder="1"/>
    <xf numFmtId="0" fontId="15" fillId="0" borderId="5" xfId="0" applyFont="1" applyBorder="1"/>
    <xf numFmtId="0" fontId="15" fillId="0" borderId="29" xfId="0" applyFont="1" applyBorder="1"/>
    <xf numFmtId="3" fontId="15" fillId="0" borderId="30" xfId="0" applyNumberFormat="1" applyFont="1" applyBorder="1"/>
    <xf numFmtId="0" fontId="14" fillId="0" borderId="0" xfId="0" applyFont="1"/>
    <xf numFmtId="164" fontId="6" fillId="12" borderId="5" xfId="0" applyNumberFormat="1" applyFont="1" applyFill="1" applyBorder="1"/>
    <xf numFmtId="0" fontId="6" fillId="12" borderId="5" xfId="0" applyFont="1" applyFill="1" applyBorder="1"/>
    <xf numFmtId="0" fontId="16" fillId="12" borderId="6" xfId="0" applyFont="1" applyFill="1" applyBorder="1" applyAlignment="1">
      <alignment horizontal="center"/>
    </xf>
    <xf numFmtId="3" fontId="15" fillId="0" borderId="15" xfId="0" applyNumberFormat="1" applyFont="1" applyBorder="1"/>
    <xf numFmtId="0" fontId="16" fillId="2" borderId="6" xfId="0" applyFont="1" applyFill="1" applyBorder="1" applyAlignment="1">
      <alignment horizontal="center" wrapText="1"/>
    </xf>
    <xf numFmtId="0" fontId="15" fillId="0" borderId="14" xfId="0" applyFont="1" applyBorder="1"/>
    <xf numFmtId="3" fontId="15" fillId="0" borderId="16" xfId="0" applyNumberFormat="1" applyFont="1" applyBorder="1"/>
    <xf numFmtId="10" fontId="15" fillId="0" borderId="31" xfId="10" applyNumberFormat="1" applyFont="1" applyBorder="1"/>
    <xf numFmtId="0" fontId="15" fillId="0" borderId="11" xfId="0" applyFont="1" applyBorder="1"/>
    <xf numFmtId="3" fontId="15" fillId="0" borderId="7" xfId="0" applyNumberFormat="1" applyFont="1" applyBorder="1"/>
    <xf numFmtId="10" fontId="15" fillId="0" borderId="25" xfId="10" applyNumberFormat="1" applyFont="1" applyBorder="1"/>
    <xf numFmtId="1" fontId="15" fillId="0" borderId="7" xfId="0" applyNumberFormat="1" applyFont="1" applyBorder="1"/>
    <xf numFmtId="1" fontId="15" fillId="0" borderId="17" xfId="0" applyNumberFormat="1" applyFont="1" applyBorder="1"/>
    <xf numFmtId="10" fontId="15" fillId="0" borderId="32" xfId="10" applyNumberFormat="1" applyFont="1" applyBorder="1"/>
    <xf numFmtId="0" fontId="16" fillId="0" borderId="28" xfId="0" applyFont="1" applyFill="1" applyBorder="1"/>
    <xf numFmtId="3" fontId="16" fillId="0" borderId="33" xfId="0" applyNumberFormat="1" applyFont="1" applyBorder="1"/>
    <xf numFmtId="0" fontId="15" fillId="0" borderId="34" xfId="0" applyFont="1" applyBorder="1"/>
    <xf numFmtId="0" fontId="15" fillId="0" borderId="2" xfId="0" applyFont="1" applyFill="1" applyBorder="1"/>
    <xf numFmtId="165" fontId="15" fillId="0" borderId="4" xfId="10" applyNumberFormat="1" applyFont="1" applyBorder="1"/>
    <xf numFmtId="0" fontId="15" fillId="0" borderId="21" xfId="0" applyFont="1" applyFill="1" applyBorder="1"/>
    <xf numFmtId="165" fontId="15" fillId="0" borderId="12" xfId="10" applyNumberFormat="1" applyFont="1" applyBorder="1"/>
    <xf numFmtId="0" fontId="16" fillId="0" borderId="35" xfId="0" applyFont="1" applyFill="1" applyBorder="1"/>
    <xf numFmtId="0" fontId="15" fillId="0" borderId="36" xfId="0" applyFont="1" applyBorder="1"/>
    <xf numFmtId="0" fontId="16" fillId="2" borderId="37" xfId="0" applyFont="1" applyFill="1" applyBorder="1" applyAlignment="1">
      <alignment horizontal="center" wrapText="1"/>
    </xf>
    <xf numFmtId="0" fontId="16" fillId="2" borderId="38" xfId="0" applyFont="1" applyFill="1" applyBorder="1" applyAlignment="1">
      <alignment horizontal="center" wrapText="1"/>
    </xf>
    <xf numFmtId="0" fontId="16" fillId="2" borderId="39" xfId="0" applyFont="1" applyFill="1" applyBorder="1" applyAlignment="1">
      <alignment horizontal="center" wrapText="1"/>
    </xf>
    <xf numFmtId="0" fontId="15" fillId="0" borderId="13" xfId="0" applyFont="1" applyBorder="1"/>
    <xf numFmtId="10" fontId="15" fillId="0" borderId="40" xfId="10" applyNumberFormat="1" applyFont="1" applyBorder="1"/>
    <xf numFmtId="0" fontId="16" fillId="0" borderId="41" xfId="0" applyFont="1" applyFill="1" applyBorder="1"/>
    <xf numFmtId="3" fontId="16" fillId="0" borderId="17" xfId="0" applyNumberFormat="1" applyFont="1" applyBorder="1"/>
    <xf numFmtId="0" fontId="15" fillId="0" borderId="32" xfId="0" applyFont="1" applyBorder="1"/>
    <xf numFmtId="0" fontId="15" fillId="0" borderId="13" xfId="0" applyFont="1" applyFill="1" applyBorder="1"/>
    <xf numFmtId="165" fontId="15" fillId="0" borderId="40" xfId="10" applyNumberFormat="1" applyFont="1" applyBorder="1"/>
    <xf numFmtId="0" fontId="15" fillId="0" borderId="11" xfId="0" applyFont="1" applyFill="1" applyBorder="1"/>
    <xf numFmtId="165" fontId="15" fillId="0" borderId="25" xfId="10" applyNumberFormat="1" applyFont="1" applyBorder="1"/>
    <xf numFmtId="17" fontId="4" fillId="13" borderId="8" xfId="0" applyNumberFormat="1" applyFont="1" applyFill="1" applyBorder="1" applyAlignment="1" applyProtection="1"/>
    <xf numFmtId="0" fontId="16" fillId="0" borderId="5" xfId="0" applyFont="1" applyBorder="1"/>
    <xf numFmtId="0" fontId="2" fillId="6" borderId="18" xfId="0" applyNumberFormat="1" applyFont="1" applyFill="1" applyBorder="1" applyAlignment="1" applyProtection="1">
      <alignment horizontal="right" vertical="center"/>
    </xf>
    <xf numFmtId="0" fontId="2" fillId="6" borderId="21" xfId="0" applyFont="1" applyFill="1" applyBorder="1" applyProtection="1"/>
    <xf numFmtId="0" fontId="2" fillId="6" borderId="11" xfId="0" applyNumberFormat="1" applyFont="1" applyFill="1" applyBorder="1" applyAlignment="1" applyProtection="1">
      <alignment horizontal="center" vertical="center"/>
    </xf>
    <xf numFmtId="3" fontId="2" fillId="6" borderId="11" xfId="0" applyNumberFormat="1" applyFont="1" applyFill="1" applyBorder="1" applyAlignment="1" applyProtection="1">
      <alignment horizontal="right" vertical="center"/>
    </xf>
    <xf numFmtId="17" fontId="4" fillId="13" borderId="42" xfId="0" applyNumberFormat="1" applyFont="1" applyFill="1" applyBorder="1" applyAlignment="1" applyProtection="1"/>
    <xf numFmtId="0" fontId="19" fillId="0" borderId="0" xfId="0" applyFont="1" applyProtection="1"/>
    <xf numFmtId="0" fontId="20" fillId="0" borderId="0" xfId="0" applyFont="1" applyProtection="1"/>
    <xf numFmtId="164" fontId="21" fillId="7" borderId="6" xfId="0" applyNumberFormat="1" applyFont="1" applyFill="1" applyBorder="1" applyAlignment="1" applyProtection="1">
      <alignment vertical="center"/>
    </xf>
    <xf numFmtId="164" fontId="21" fillId="13" borderId="27" xfId="0" applyNumberFormat="1" applyFont="1" applyFill="1" applyBorder="1" applyAlignment="1" applyProtection="1">
      <alignment horizontal="center" vertical="center"/>
    </xf>
    <xf numFmtId="164" fontId="21" fillId="12" borderId="6" xfId="0" applyNumberFormat="1" applyFont="1" applyFill="1" applyBorder="1" applyAlignment="1" applyProtection="1">
      <alignment horizontal="center" vertical="center"/>
    </xf>
    <xf numFmtId="164" fontId="21" fillId="12" borderId="8" xfId="0" applyNumberFormat="1" applyFont="1" applyFill="1" applyBorder="1" applyAlignment="1" applyProtection="1">
      <alignment horizontal="center" vertical="center"/>
    </xf>
    <xf numFmtId="17" fontId="21" fillId="8" borderId="6" xfId="0" applyNumberFormat="1" applyFont="1" applyFill="1" applyBorder="1" applyAlignment="1" applyProtection="1">
      <alignment horizontal="center"/>
    </xf>
    <xf numFmtId="164" fontId="21" fillId="11" borderId="8" xfId="0" applyNumberFormat="1" applyFont="1" applyFill="1" applyBorder="1" applyAlignment="1" applyProtection="1">
      <alignment horizontal="center" vertical="center"/>
    </xf>
    <xf numFmtId="164" fontId="21" fillId="9" borderId="6" xfId="0" applyNumberFormat="1" applyFont="1" applyFill="1" applyBorder="1" applyAlignment="1" applyProtection="1">
      <alignment horizontal="center" vertical="center"/>
    </xf>
    <xf numFmtId="164" fontId="21" fillId="10" borderId="6" xfId="0" applyNumberFormat="1" applyFont="1" applyFill="1" applyBorder="1" applyAlignment="1" applyProtection="1">
      <alignment horizontal="center" vertical="center"/>
    </xf>
    <xf numFmtId="164" fontId="21" fillId="7" borderId="6" xfId="0" applyNumberFormat="1" applyFont="1" applyFill="1" applyBorder="1" applyAlignment="1" applyProtection="1">
      <alignment horizontal="center" vertical="center"/>
    </xf>
    <xf numFmtId="0" fontId="21" fillId="3" borderId="8" xfId="0" applyNumberFormat="1" applyFont="1" applyFill="1" applyBorder="1" applyAlignment="1" applyProtection="1">
      <alignment horizontal="center" vertical="center"/>
    </xf>
    <xf numFmtId="0" fontId="21" fillId="3" borderId="6" xfId="0" applyNumberFormat="1" applyFont="1" applyFill="1" applyBorder="1" applyAlignment="1" applyProtection="1">
      <alignment vertical="center"/>
    </xf>
    <xf numFmtId="0" fontId="19" fillId="5" borderId="10" xfId="0" applyFont="1" applyFill="1" applyBorder="1" applyProtection="1"/>
    <xf numFmtId="0" fontId="21" fillId="3" borderId="6" xfId="0" applyFont="1" applyFill="1" applyBorder="1" applyAlignment="1" applyProtection="1">
      <alignment horizontal="left" vertical="center"/>
    </xf>
    <xf numFmtId="0" fontId="19" fillId="6" borderId="11" xfId="0" applyFont="1" applyFill="1" applyBorder="1" applyAlignment="1" applyProtection="1">
      <alignment horizontal="center" vertical="center"/>
    </xf>
    <xf numFmtId="10" fontId="15" fillId="0" borderId="5" xfId="10" applyNumberFormat="1" applyFont="1" applyBorder="1"/>
    <xf numFmtId="0" fontId="2" fillId="6" borderId="14" xfId="0" applyNumberFormat="1" applyFont="1" applyFill="1" applyBorder="1" applyAlignment="1" applyProtection="1">
      <alignment horizontal="center" vertical="center"/>
    </xf>
    <xf numFmtId="3" fontId="4" fillId="6" borderId="11" xfId="0" applyNumberFormat="1" applyFont="1" applyFill="1" applyBorder="1" applyAlignment="1" applyProtection="1">
      <alignment horizontal="right" vertical="center"/>
    </xf>
    <xf numFmtId="3" fontId="4" fillId="6" borderId="21" xfId="0" applyNumberFormat="1" applyFont="1" applyFill="1" applyBorder="1" applyProtection="1"/>
    <xf numFmtId="0" fontId="4" fillId="6" borderId="25" xfId="0" applyFont="1" applyFill="1" applyBorder="1" applyProtection="1"/>
    <xf numFmtId="3" fontId="4" fillId="6" borderId="11" xfId="0" applyNumberFormat="1" applyFont="1" applyFill="1" applyBorder="1" applyProtection="1"/>
    <xf numFmtId="1" fontId="2" fillId="6" borderId="11" xfId="0" applyNumberFormat="1" applyFont="1" applyFill="1" applyBorder="1" applyAlignment="1" applyProtection="1">
      <alignment horizontal="right" vertical="center"/>
    </xf>
    <xf numFmtId="3" fontId="2" fillId="6" borderId="11" xfId="0" applyNumberFormat="1" applyFont="1" applyFill="1" applyBorder="1" applyAlignment="1" applyProtection="1">
      <alignment horizontal="right" vertical="center"/>
      <protection locked="0"/>
    </xf>
    <xf numFmtId="3" fontId="2" fillId="6" borderId="41" xfId="0" applyNumberFormat="1" applyFont="1" applyFill="1" applyBorder="1" applyAlignment="1" applyProtection="1">
      <alignment horizontal="right" vertical="center"/>
      <protection locked="0"/>
    </xf>
    <xf numFmtId="10" fontId="4" fillId="6" borderId="11" xfId="1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horizontal="right"/>
    </xf>
    <xf numFmtId="0" fontId="2" fillId="6" borderId="15" xfId="0" applyNumberFormat="1" applyFont="1" applyFill="1" applyBorder="1" applyAlignment="1" applyProtection="1">
      <alignment horizontal="right" vertical="center"/>
    </xf>
    <xf numFmtId="3" fontId="4" fillId="6" borderId="25" xfId="0" applyNumberFormat="1" applyFont="1" applyFill="1" applyBorder="1" applyProtection="1"/>
    <xf numFmtId="3" fontId="4" fillId="6" borderId="43" xfId="0" applyNumberFormat="1" applyFont="1" applyFill="1" applyBorder="1" applyProtection="1"/>
    <xf numFmtId="3" fontId="4" fillId="6" borderId="5" xfId="0" applyNumberFormat="1" applyFont="1" applyFill="1" applyBorder="1" applyProtection="1"/>
    <xf numFmtId="1" fontId="2" fillId="6" borderId="12" xfId="0" applyNumberFormat="1" applyFont="1" applyFill="1" applyBorder="1" applyAlignment="1" applyProtection="1">
      <alignment horizontal="right" vertical="center"/>
    </xf>
    <xf numFmtId="1" fontId="2" fillId="6" borderId="21" xfId="0" applyNumberFormat="1" applyFont="1" applyFill="1" applyBorder="1" applyAlignment="1" applyProtection="1">
      <alignment horizontal="right" vertical="center"/>
    </xf>
    <xf numFmtId="1" fontId="2" fillId="6" borderId="20" xfId="0" applyNumberFormat="1" applyFont="1" applyFill="1" applyBorder="1" applyAlignment="1" applyProtection="1">
      <alignment horizontal="right" vertical="center"/>
    </xf>
    <xf numFmtId="1" fontId="2" fillId="6" borderId="5" xfId="0" applyNumberFormat="1" applyFont="1" applyFill="1" applyBorder="1" applyAlignment="1" applyProtection="1">
      <alignment horizontal="right" vertical="center"/>
    </xf>
    <xf numFmtId="1" fontId="2" fillId="6" borderId="5" xfId="0" applyNumberFormat="1" applyFont="1" applyFill="1" applyBorder="1" applyProtection="1"/>
    <xf numFmtId="1" fontId="2" fillId="6" borderId="25" xfId="0" applyNumberFormat="1" applyFont="1" applyFill="1" applyBorder="1" applyProtection="1"/>
    <xf numFmtId="3" fontId="2" fillId="6" borderId="12" xfId="0" applyNumberFormat="1" applyFont="1" applyFill="1" applyBorder="1" applyAlignment="1" applyProtection="1">
      <alignment horizontal="right" vertical="center"/>
      <protection locked="0"/>
    </xf>
    <xf numFmtId="0" fontId="2" fillId="6" borderId="17" xfId="0" applyNumberFormat="1" applyFont="1" applyFill="1" applyBorder="1" applyAlignment="1" applyProtection="1">
      <alignment horizontal="right" vertical="center"/>
    </xf>
    <xf numFmtId="3" fontId="2" fillId="6" borderId="17" xfId="0" applyNumberFormat="1" applyFont="1" applyFill="1" applyBorder="1" applyAlignment="1" applyProtection="1">
      <alignment horizontal="right" vertical="center"/>
      <protection locked="0"/>
    </xf>
    <xf numFmtId="2" fontId="2" fillId="6" borderId="21" xfId="0" applyNumberFormat="1" applyFont="1" applyFill="1" applyBorder="1" applyProtection="1"/>
    <xf numFmtId="0" fontId="4" fillId="6" borderId="12" xfId="0" applyFont="1" applyFill="1" applyBorder="1" applyProtection="1"/>
    <xf numFmtId="0" fontId="19" fillId="6" borderId="21" xfId="0" applyFont="1" applyFill="1" applyBorder="1" applyProtection="1"/>
    <xf numFmtId="0" fontId="20" fillId="6" borderId="0" xfId="0" applyFont="1" applyFill="1" applyProtection="1"/>
    <xf numFmtId="3" fontId="2" fillId="6" borderId="21" xfId="0" applyNumberFormat="1" applyFont="1" applyFill="1" applyBorder="1" applyProtection="1"/>
    <xf numFmtId="0" fontId="1" fillId="0" borderId="0" xfId="0" applyFont="1"/>
    <xf numFmtId="0" fontId="4" fillId="6" borderId="11" xfId="0" applyFont="1" applyFill="1" applyBorder="1" applyAlignment="1" applyProtection="1">
      <alignment horizontal="right"/>
    </xf>
    <xf numFmtId="0" fontId="2" fillId="6" borderId="11" xfId="0" applyFont="1" applyFill="1" applyBorder="1" applyAlignment="1" applyProtection="1">
      <alignment horizontal="center"/>
    </xf>
    <xf numFmtId="0" fontId="19" fillId="5" borderId="5" xfId="0" applyFont="1" applyFill="1" applyBorder="1" applyProtection="1"/>
    <xf numFmtId="0" fontId="19" fillId="5" borderId="0" xfId="0" applyFont="1" applyFill="1" applyBorder="1" applyProtection="1"/>
    <xf numFmtId="0" fontId="19" fillId="6" borderId="0" xfId="0" applyFont="1" applyFill="1" applyProtection="1"/>
    <xf numFmtId="3" fontId="19" fillId="6" borderId="11" xfId="0" applyNumberFormat="1" applyFont="1" applyFill="1" applyBorder="1" applyAlignment="1" applyProtection="1">
      <alignment horizontal="right" vertical="center"/>
    </xf>
    <xf numFmtId="0" fontId="19" fillId="5" borderId="1" xfId="0" applyFont="1" applyFill="1" applyBorder="1" applyProtection="1"/>
    <xf numFmtId="3" fontId="19" fillId="5" borderId="1" xfId="0" applyNumberFormat="1" applyFont="1" applyFill="1" applyBorder="1" applyAlignment="1" applyProtection="1">
      <alignment horizontal="right" vertical="center"/>
    </xf>
    <xf numFmtId="3" fontId="19" fillId="5" borderId="5" xfId="0" applyNumberFormat="1" applyFont="1" applyFill="1" applyBorder="1" applyAlignment="1" applyProtection="1">
      <alignment horizontal="right" vertical="center"/>
    </xf>
    <xf numFmtId="3" fontId="19" fillId="5" borderId="0" xfId="0" applyNumberFormat="1" applyFont="1" applyFill="1" applyBorder="1" applyAlignment="1" applyProtection="1">
      <alignment horizontal="right" vertical="center"/>
    </xf>
    <xf numFmtId="0" fontId="21" fillId="3" borderId="13" xfId="0" applyFont="1" applyFill="1" applyBorder="1" applyAlignment="1" applyProtection="1">
      <alignment horizontal="left" vertical="center"/>
    </xf>
    <xf numFmtId="0" fontId="19" fillId="5" borderId="20" xfId="0" applyFont="1" applyFill="1" applyBorder="1" applyProtection="1"/>
    <xf numFmtId="0" fontId="19" fillId="5" borderId="25" xfId="0" applyFont="1" applyFill="1" applyBorder="1" applyProtection="1"/>
    <xf numFmtId="0" fontId="19" fillId="5" borderId="12" xfId="0" applyFont="1" applyFill="1" applyBorder="1" applyProtection="1"/>
    <xf numFmtId="0" fontId="21" fillId="3" borderId="11" xfId="0" applyFont="1" applyFill="1" applyBorder="1" applyAlignment="1" applyProtection="1">
      <alignment horizontal="center" vertical="center"/>
    </xf>
    <xf numFmtId="0" fontId="21" fillId="3" borderId="26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4" fillId="3" borderId="20" xfId="0" applyNumberFormat="1" applyFont="1" applyFill="1" applyBorder="1" applyAlignment="1" applyProtection="1">
      <alignment horizontal="center" vertical="center"/>
    </xf>
    <xf numFmtId="164" fontId="4" fillId="8" borderId="13" xfId="0" applyNumberFormat="1" applyFont="1" applyFill="1" applyBorder="1" applyAlignment="1" applyProtection="1">
      <alignment horizontal="center" vertical="center"/>
    </xf>
    <xf numFmtId="0" fontId="4" fillId="3" borderId="23" xfId="0" applyNumberFormat="1" applyFont="1" applyFill="1" applyBorder="1" applyAlignment="1" applyProtection="1">
      <alignment horizontal="center" vertical="center"/>
    </xf>
    <xf numFmtId="0" fontId="2" fillId="5" borderId="23" xfId="0" applyNumberFormat="1" applyFont="1" applyFill="1" applyBorder="1" applyAlignment="1" applyProtection="1">
      <alignment vertical="center"/>
    </xf>
    <xf numFmtId="0" fontId="2" fillId="6" borderId="44" xfId="0" applyNumberFormat="1" applyFont="1" applyFill="1" applyBorder="1" applyAlignment="1" applyProtection="1">
      <alignment horizontal="center" vertical="center"/>
    </xf>
    <xf numFmtId="0" fontId="1" fillId="6" borderId="0" xfId="0" applyFont="1" applyFill="1"/>
    <xf numFmtId="0" fontId="2" fillId="6" borderId="20" xfId="0" applyNumberFormat="1" applyFont="1" applyFill="1" applyBorder="1" applyAlignment="1" applyProtection="1">
      <alignment horizontal="center" vertical="center"/>
    </xf>
    <xf numFmtId="1" fontId="2" fillId="6" borderId="21" xfId="0" applyNumberFormat="1" applyFont="1" applyFill="1" applyBorder="1" applyProtection="1"/>
    <xf numFmtId="3" fontId="4" fillId="6" borderId="7" xfId="0" applyNumberFormat="1" applyFont="1" applyFill="1" applyBorder="1" applyAlignment="1" applyProtection="1">
      <alignment horizontal="right" vertical="center"/>
    </xf>
    <xf numFmtId="3" fontId="4" fillId="6" borderId="45" xfId="0" applyNumberFormat="1" applyFont="1" applyFill="1" applyBorder="1" applyProtection="1"/>
    <xf numFmtId="0" fontId="2" fillId="6" borderId="5" xfId="0" applyNumberFormat="1" applyFont="1" applyFill="1" applyBorder="1" applyAlignment="1" applyProtection="1">
      <alignment horizontal="right" vertical="center"/>
    </xf>
    <xf numFmtId="0" fontId="4" fillId="3" borderId="24" xfId="0" applyNumberFormat="1" applyFont="1" applyFill="1" applyBorder="1" applyAlignment="1" applyProtection="1">
      <alignment vertical="center"/>
    </xf>
    <xf numFmtId="10" fontId="4" fillId="6" borderId="7" xfId="10" applyNumberFormat="1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right"/>
    </xf>
    <xf numFmtId="2" fontId="2" fillId="6" borderId="7" xfId="0" applyNumberFormat="1" applyFont="1" applyFill="1" applyBorder="1" applyAlignment="1" applyProtection="1">
      <alignment horizontal="right"/>
    </xf>
    <xf numFmtId="3" fontId="2" fillId="6" borderId="7" xfId="0" applyNumberFormat="1" applyFont="1" applyFill="1" applyBorder="1" applyAlignment="1" applyProtection="1">
      <alignment horizontal="right" vertical="center"/>
    </xf>
    <xf numFmtId="10" fontId="2" fillId="6" borderId="21" xfId="10" applyNumberFormat="1" applyFont="1" applyFill="1" applyBorder="1" applyProtection="1"/>
    <xf numFmtId="0" fontId="11" fillId="5" borderId="13" xfId="0" applyFont="1" applyFill="1" applyBorder="1" applyProtection="1"/>
    <xf numFmtId="0" fontId="2" fillId="5" borderId="40" xfId="0" applyFont="1" applyFill="1" applyBorder="1" applyProtection="1"/>
    <xf numFmtId="0" fontId="2" fillId="6" borderId="0" xfId="0" applyFont="1" applyFill="1" applyProtection="1"/>
    <xf numFmtId="0" fontId="2" fillId="6" borderId="20" xfId="0" applyFont="1" applyFill="1" applyBorder="1" applyAlignment="1" applyProtection="1">
      <alignment horizontal="center"/>
    </xf>
    <xf numFmtId="0" fontId="4" fillId="6" borderId="45" xfId="0" applyFont="1" applyFill="1" applyBorder="1" applyProtection="1"/>
    <xf numFmtId="0" fontId="4" fillId="3" borderId="41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horizontal="right"/>
    </xf>
    <xf numFmtId="0" fontId="19" fillId="6" borderId="21" xfId="0" applyFont="1" applyFill="1" applyBorder="1" applyAlignment="1" applyProtection="1">
      <alignment horizontal="center"/>
    </xf>
    <xf numFmtId="0" fontId="19" fillId="6" borderId="21" xfId="0" applyFont="1" applyFill="1" applyBorder="1" applyAlignment="1" applyProtection="1">
      <alignment horizontal="right"/>
    </xf>
    <xf numFmtId="3" fontId="21" fillId="6" borderId="11" xfId="0" applyNumberFormat="1" applyFont="1" applyFill="1" applyBorder="1" applyAlignment="1" applyProtection="1">
      <alignment horizontal="right"/>
    </xf>
    <xf numFmtId="0" fontId="21" fillId="6" borderId="21" xfId="0" applyFont="1" applyFill="1" applyBorder="1" applyProtection="1"/>
    <xf numFmtId="0" fontId="21" fillId="6" borderId="12" xfId="0" applyFont="1" applyFill="1" applyBorder="1" applyProtection="1"/>
    <xf numFmtId="0" fontId="21" fillId="6" borderId="20" xfId="0" applyFont="1" applyFill="1" applyBorder="1" applyProtection="1"/>
    <xf numFmtId="0" fontId="21" fillId="6" borderId="5" xfId="0" applyFont="1" applyFill="1" applyBorder="1" applyProtection="1"/>
    <xf numFmtId="0" fontId="21" fillId="6" borderId="25" xfId="0" applyFont="1" applyFill="1" applyBorder="1" applyProtection="1"/>
    <xf numFmtId="0" fontId="19" fillId="6" borderId="14" xfId="0" applyNumberFormat="1" applyFont="1" applyFill="1" applyBorder="1" applyAlignment="1" applyProtection="1">
      <alignment horizontal="center" vertical="center"/>
    </xf>
    <xf numFmtId="3" fontId="21" fillId="6" borderId="5" xfId="0" applyNumberFormat="1" applyFont="1" applyFill="1" applyBorder="1" applyProtection="1"/>
    <xf numFmtId="0" fontId="21" fillId="6" borderId="45" xfId="0" applyFont="1" applyFill="1" applyBorder="1" applyProtection="1"/>
    <xf numFmtId="0" fontId="19" fillId="6" borderId="11" xfId="0" applyNumberFormat="1" applyFont="1" applyFill="1" applyBorder="1" applyAlignment="1" applyProtection="1">
      <alignment horizontal="center" vertical="center"/>
    </xf>
    <xf numFmtId="3" fontId="21" fillId="6" borderId="21" xfId="0" applyNumberFormat="1" applyFont="1" applyFill="1" applyBorder="1" applyProtection="1"/>
    <xf numFmtId="3" fontId="21" fillId="6" borderId="25" xfId="0" applyNumberFormat="1" applyFont="1" applyFill="1" applyBorder="1" applyProtection="1"/>
    <xf numFmtId="3" fontId="21" fillId="6" borderId="43" xfId="0" applyNumberFormat="1" applyFont="1" applyFill="1" applyBorder="1" applyProtection="1"/>
    <xf numFmtId="0" fontId="19" fillId="6" borderId="7" xfId="0" applyNumberFormat="1" applyFont="1" applyFill="1" applyBorder="1" applyAlignment="1" applyProtection="1">
      <alignment horizontal="right" vertical="center"/>
    </xf>
    <xf numFmtId="1" fontId="19" fillId="6" borderId="11" xfId="0" applyNumberFormat="1" applyFont="1" applyFill="1" applyBorder="1" applyAlignment="1" applyProtection="1">
      <alignment horizontal="right" vertical="center"/>
    </xf>
    <xf numFmtId="1" fontId="19" fillId="6" borderId="5" xfId="0" applyNumberFormat="1" applyFont="1" applyFill="1" applyBorder="1" applyProtection="1"/>
    <xf numFmtId="1" fontId="19" fillId="6" borderId="25" xfId="0" applyNumberFormat="1" applyFont="1" applyFill="1" applyBorder="1" applyProtection="1"/>
    <xf numFmtId="3" fontId="19" fillId="6" borderId="12" xfId="0" applyNumberFormat="1" applyFont="1" applyFill="1" applyBorder="1" applyAlignment="1" applyProtection="1">
      <alignment horizontal="right" vertical="center"/>
      <protection locked="0"/>
    </xf>
    <xf numFmtId="3" fontId="19" fillId="6" borderId="5" xfId="0" applyNumberFormat="1" applyFont="1" applyFill="1" applyBorder="1" applyAlignment="1" applyProtection="1">
      <alignment horizontal="right" vertical="center"/>
      <protection locked="0"/>
    </xf>
    <xf numFmtId="3" fontId="19" fillId="6" borderId="17" xfId="0" applyNumberFormat="1" applyFont="1" applyFill="1" applyBorder="1" applyAlignment="1" applyProtection="1">
      <alignment horizontal="right" vertical="center"/>
      <protection locked="0"/>
    </xf>
    <xf numFmtId="3" fontId="19" fillId="6" borderId="32" xfId="0" applyNumberFormat="1" applyFont="1" applyFill="1" applyBorder="1" applyAlignment="1" applyProtection="1">
      <alignment horizontal="right" vertical="center"/>
      <protection locked="0"/>
    </xf>
    <xf numFmtId="0" fontId="19" fillId="6" borderId="18" xfId="0" applyNumberFormat="1" applyFont="1" applyFill="1" applyBorder="1" applyAlignment="1" applyProtection="1">
      <alignment horizontal="right" vertical="center"/>
    </xf>
    <xf numFmtId="10" fontId="19" fillId="6" borderId="11" xfId="10" applyNumberFormat="1" applyFont="1" applyFill="1" applyBorder="1" applyAlignment="1" applyProtection="1">
      <alignment horizontal="right" vertical="center"/>
    </xf>
    <xf numFmtId="2" fontId="19" fillId="6" borderId="21" xfId="0" applyNumberFormat="1" applyFont="1" applyFill="1" applyBorder="1" applyProtection="1"/>
    <xf numFmtId="2" fontId="19" fillId="6" borderId="12" xfId="0" applyNumberFormat="1" applyFont="1" applyFill="1" applyBorder="1" applyProtection="1"/>
    <xf numFmtId="2" fontId="19" fillId="6" borderId="20" xfId="0" applyNumberFormat="1" applyFont="1" applyFill="1" applyBorder="1" applyProtection="1"/>
    <xf numFmtId="2" fontId="19" fillId="6" borderId="5" xfId="0" applyNumberFormat="1" applyFont="1" applyFill="1" applyBorder="1" applyProtection="1"/>
    <xf numFmtId="2" fontId="19" fillId="6" borderId="25" xfId="0" applyNumberFormat="1" applyFont="1" applyFill="1" applyBorder="1" applyProtection="1"/>
    <xf numFmtId="2" fontId="19" fillId="6" borderId="11" xfId="0" applyNumberFormat="1" applyFont="1" applyFill="1" applyBorder="1" applyAlignment="1" applyProtection="1">
      <alignment horizontal="right"/>
    </xf>
    <xf numFmtId="0" fontId="19" fillId="6" borderId="11" xfId="0" applyFont="1" applyFill="1" applyBorder="1" applyAlignment="1" applyProtection="1">
      <alignment horizontal="center"/>
    </xf>
    <xf numFmtId="0" fontId="19" fillId="6" borderId="7" xfId="0" applyFont="1" applyFill="1" applyBorder="1" applyAlignment="1" applyProtection="1">
      <alignment horizontal="right"/>
    </xf>
    <xf numFmtId="3" fontId="0" fillId="0" borderId="0" xfId="0" applyNumberFormat="1"/>
    <xf numFmtId="9" fontId="15" fillId="0" borderId="5" xfId="10" applyFont="1" applyFill="1" applyBorder="1"/>
    <xf numFmtId="3" fontId="15" fillId="6" borderId="15" xfId="0" applyNumberFormat="1" applyFont="1" applyFill="1" applyBorder="1"/>
    <xf numFmtId="3" fontId="2" fillId="0" borderId="7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 vertical="center"/>
    </xf>
    <xf numFmtId="0" fontId="19" fillId="6" borderId="0" xfId="0" applyFont="1" applyFill="1" applyBorder="1" applyAlignment="1" applyProtection="1">
      <alignment horizontal="right"/>
    </xf>
    <xf numFmtId="3" fontId="19" fillId="6" borderId="0" xfId="0" applyNumberFormat="1" applyFont="1" applyFill="1" applyBorder="1" applyAlignment="1" applyProtection="1">
      <alignment horizontal="right" vertical="center"/>
    </xf>
    <xf numFmtId="2" fontId="19" fillId="6" borderId="11" xfId="0" applyNumberFormat="1" applyFont="1" applyFill="1" applyBorder="1" applyAlignment="1" applyProtection="1">
      <alignment horizontal="center" vertical="center"/>
    </xf>
    <xf numFmtId="0" fontId="19" fillId="14" borderId="0" xfId="0" applyFont="1" applyFill="1" applyProtection="1"/>
    <xf numFmtId="0" fontId="19" fillId="6" borderId="14" xfId="0" applyNumberFormat="1" applyFont="1" applyFill="1" applyBorder="1" applyAlignment="1" applyProtection="1">
      <alignment horizontal="right" vertical="center"/>
    </xf>
    <xf numFmtId="0" fontId="19" fillId="6" borderId="15" xfId="0" applyNumberFormat="1" applyFont="1" applyFill="1" applyBorder="1" applyAlignment="1" applyProtection="1">
      <alignment horizontal="right" vertical="center"/>
    </xf>
    <xf numFmtId="0" fontId="19" fillId="6" borderId="17" xfId="0" applyNumberFormat="1" applyFont="1" applyFill="1" applyBorder="1" applyAlignment="1" applyProtection="1">
      <alignment horizontal="right" vertical="center"/>
    </xf>
    <xf numFmtId="0" fontId="19" fillId="6" borderId="16" xfId="0" applyNumberFormat="1" applyFont="1" applyFill="1" applyBorder="1" applyAlignment="1" applyProtection="1">
      <alignment horizontal="right" vertical="center"/>
    </xf>
    <xf numFmtId="0" fontId="19" fillId="6" borderId="11" xfId="0" applyFont="1" applyFill="1" applyBorder="1" applyAlignment="1" applyProtection="1">
      <alignment horizontal="right" vertical="center"/>
    </xf>
    <xf numFmtId="0" fontId="21" fillId="6" borderId="24" xfId="0" applyFont="1" applyFill="1" applyBorder="1" applyAlignment="1" applyProtection="1">
      <alignment horizontal="right" vertical="center"/>
    </xf>
    <xf numFmtId="0" fontId="19" fillId="6" borderId="7" xfId="0" applyFont="1" applyFill="1" applyBorder="1" applyAlignment="1" applyProtection="1">
      <alignment horizontal="right" vertical="center"/>
    </xf>
    <xf numFmtId="0" fontId="19" fillId="6" borderId="16" xfId="0" applyFont="1" applyFill="1" applyBorder="1" applyAlignment="1" applyProtection="1">
      <alignment horizontal="right" vertical="center"/>
    </xf>
    <xf numFmtId="0" fontId="19" fillId="6" borderId="18" xfId="0" applyFont="1" applyFill="1" applyBorder="1" applyAlignment="1" applyProtection="1">
      <alignment horizontal="right" vertical="center"/>
    </xf>
    <xf numFmtId="0" fontId="2" fillId="6" borderId="20" xfId="0" applyFont="1" applyFill="1" applyBorder="1" applyProtection="1"/>
    <xf numFmtId="0" fontId="19" fillId="6" borderId="11" xfId="0" applyFont="1" applyFill="1" applyBorder="1" applyProtection="1"/>
    <xf numFmtId="0" fontId="19" fillId="6" borderId="12" xfId="0" applyFont="1" applyFill="1" applyBorder="1" applyProtection="1"/>
    <xf numFmtId="0" fontId="19" fillId="6" borderId="20" xfId="0" applyFont="1" applyFill="1" applyBorder="1" applyProtection="1"/>
    <xf numFmtId="0" fontId="19" fillId="6" borderId="5" xfId="0" applyFont="1" applyFill="1" applyBorder="1" applyProtection="1"/>
    <xf numFmtId="0" fontId="19" fillId="6" borderId="25" xfId="0" applyFont="1" applyFill="1" applyBorder="1" applyProtection="1"/>
    <xf numFmtId="0" fontId="19" fillId="6" borderId="7" xfId="0" applyFont="1" applyFill="1" applyBorder="1" applyProtection="1"/>
    <xf numFmtId="3" fontId="5" fillId="0" borderId="0" xfId="0" applyNumberFormat="1" applyFont="1" applyProtection="1"/>
    <xf numFmtId="1" fontId="4" fillId="6" borderId="21" xfId="0" applyNumberFormat="1" applyFont="1" applyFill="1" applyBorder="1" applyProtection="1"/>
    <xf numFmtId="3" fontId="19" fillId="6" borderId="20" xfId="0" applyNumberFormat="1" applyFont="1" applyFill="1" applyBorder="1" applyAlignment="1" applyProtection="1">
      <alignment horizontal="right" vertical="center"/>
    </xf>
    <xf numFmtId="3" fontId="21" fillId="6" borderId="11" xfId="0" applyNumberFormat="1" applyFont="1" applyFill="1" applyBorder="1" applyAlignment="1" applyProtection="1">
      <alignment horizontal="right" vertical="center"/>
    </xf>
    <xf numFmtId="3" fontId="21" fillId="6" borderId="11" xfId="0" applyNumberFormat="1" applyFont="1" applyFill="1" applyBorder="1" applyProtection="1"/>
    <xf numFmtId="3" fontId="19" fillId="6" borderId="11" xfId="0" applyNumberFormat="1" applyFont="1" applyFill="1" applyBorder="1" applyAlignment="1" applyProtection="1">
      <alignment horizontal="right" vertical="center"/>
      <protection locked="0"/>
    </xf>
    <xf numFmtId="3" fontId="19" fillId="6" borderId="41" xfId="0" applyNumberFormat="1" applyFont="1" applyFill="1" applyBorder="1" applyAlignment="1" applyProtection="1">
      <alignment horizontal="right" vertical="center"/>
      <protection locked="0"/>
    </xf>
    <xf numFmtId="10" fontId="21" fillId="6" borderId="11" xfId="10" applyNumberFormat="1" applyFont="1" applyFill="1" applyBorder="1" applyAlignment="1" applyProtection="1">
      <alignment horizontal="right" vertical="center"/>
    </xf>
    <xf numFmtId="0" fontId="19" fillId="6" borderId="11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Border="1" applyAlignment="1" applyProtection="1">
      <alignment horizontal="right"/>
    </xf>
    <xf numFmtId="17" fontId="4" fillId="15" borderId="8" xfId="0" applyNumberFormat="1" applyFont="1" applyFill="1" applyBorder="1" applyAlignment="1" applyProtection="1">
      <alignment horizontal="center"/>
    </xf>
    <xf numFmtId="164" fontId="22" fillId="13" borderId="46" xfId="0" applyNumberFormat="1" applyFont="1" applyFill="1" applyBorder="1" applyAlignment="1" applyProtection="1">
      <alignment horizontal="left" vertical="center"/>
    </xf>
    <xf numFmtId="17" fontId="21" fillId="13" borderId="47" xfId="0" applyNumberFormat="1" applyFont="1" applyFill="1" applyBorder="1" applyAlignment="1" applyProtection="1"/>
    <xf numFmtId="1" fontId="21" fillId="6" borderId="11" xfId="0" applyNumberFormat="1" applyFont="1" applyFill="1" applyBorder="1" applyAlignment="1" applyProtection="1">
      <alignment horizontal="right" vertical="center"/>
    </xf>
    <xf numFmtId="0" fontId="21" fillId="8" borderId="30" xfId="0" applyFont="1" applyFill="1" applyBorder="1" applyProtection="1"/>
    <xf numFmtId="1" fontId="19" fillId="6" borderId="21" xfId="0" applyNumberFormat="1" applyFont="1" applyFill="1" applyBorder="1" applyProtection="1"/>
    <xf numFmtId="1" fontId="4" fillId="6" borderId="7" xfId="0" applyNumberFormat="1" applyFont="1" applyFill="1" applyBorder="1" applyAlignment="1" applyProtection="1">
      <alignment horizontal="right" vertical="center"/>
    </xf>
    <xf numFmtId="0" fontId="17" fillId="16" borderId="6" xfId="0" applyNumberFormat="1" applyFont="1" applyFill="1" applyBorder="1" applyAlignment="1" applyProtection="1">
      <alignment horizontal="left" vertical="center"/>
    </xf>
    <xf numFmtId="0" fontId="4" fillId="6" borderId="16" xfId="0" applyNumberFormat="1" applyFont="1" applyFill="1" applyBorder="1" applyAlignment="1" applyProtection="1">
      <alignment horizontal="right" vertical="center"/>
    </xf>
    <xf numFmtId="0" fontId="4" fillId="6" borderId="15" xfId="0" applyNumberFormat="1" applyFont="1" applyFill="1" applyBorder="1" applyAlignment="1" applyProtection="1">
      <alignment horizontal="right" vertical="center"/>
    </xf>
    <xf numFmtId="0" fontId="4" fillId="6" borderId="7" xfId="0" applyNumberFormat="1" applyFont="1" applyFill="1" applyBorder="1" applyAlignment="1" applyProtection="1">
      <alignment horizontal="right" vertical="center"/>
    </xf>
    <xf numFmtId="0" fontId="4" fillId="6" borderId="6" xfId="0" applyFont="1" applyFill="1" applyBorder="1" applyAlignment="1" applyProtection="1">
      <alignment horizontal="right" vertical="center"/>
    </xf>
    <xf numFmtId="0" fontId="2" fillId="6" borderId="18" xfId="0" applyFont="1" applyFill="1" applyBorder="1" applyAlignment="1" applyProtection="1">
      <alignment horizontal="right"/>
    </xf>
    <xf numFmtId="3" fontId="16" fillId="0" borderId="5" xfId="0" applyNumberFormat="1" applyFont="1" applyBorder="1"/>
    <xf numFmtId="0" fontId="6" fillId="4" borderId="8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17" fontId="15" fillId="0" borderId="5" xfId="0" quotePrefix="1" applyNumberFormat="1" applyFont="1" applyBorder="1" applyAlignment="1">
      <alignment horizontal="left"/>
    </xf>
    <xf numFmtId="17" fontId="4" fillId="8" borderId="8" xfId="0" applyNumberFormat="1" applyFont="1" applyFill="1" applyBorder="1" applyAlignment="1" applyProtection="1">
      <alignment horizontal="center"/>
    </xf>
    <xf numFmtId="17" fontId="4" fillId="8" borderId="42" xfId="0" applyNumberFormat="1" applyFont="1" applyFill="1" applyBorder="1" applyAlignment="1" applyProtection="1"/>
    <xf numFmtId="0" fontId="3" fillId="17" borderId="48" xfId="0" applyNumberFormat="1" applyFont="1" applyFill="1" applyBorder="1" applyAlignment="1" applyProtection="1">
      <alignment vertical="center"/>
    </xf>
    <xf numFmtId="164" fontId="4" fillId="5" borderId="7" xfId="0" applyNumberFormat="1" applyFont="1" applyFill="1" applyBorder="1" applyAlignment="1" applyProtection="1">
      <alignment horizontal="center" vertical="center"/>
    </xf>
    <xf numFmtId="0" fontId="15" fillId="0" borderId="9" xfId="0" applyFont="1" applyBorder="1"/>
    <xf numFmtId="10" fontId="15" fillId="0" borderId="49" xfId="10" applyNumberFormat="1" applyFont="1" applyBorder="1"/>
    <xf numFmtId="10" fontId="15" fillId="0" borderId="7" xfId="10" applyNumberFormat="1" applyFont="1" applyBorder="1"/>
    <xf numFmtId="9" fontId="0" fillId="0" borderId="0" xfId="10" applyFont="1"/>
    <xf numFmtId="3" fontId="15" fillId="0" borderId="19" xfId="0" applyNumberFormat="1" applyFont="1" applyBorder="1"/>
    <xf numFmtId="0" fontId="23" fillId="0" borderId="0" xfId="0" applyNumberFormat="1" applyFont="1" applyFill="1" applyBorder="1" applyAlignment="1" applyProtection="1">
      <alignment vertical="center"/>
    </xf>
    <xf numFmtId="0" fontId="23" fillId="6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Protection="1"/>
    <xf numFmtId="0" fontId="23" fillId="6" borderId="0" xfId="0" applyNumberFormat="1" applyFont="1" applyFill="1" applyBorder="1" applyAlignment="1" applyProtection="1">
      <alignment horizontal="left" vertical="center"/>
    </xf>
    <xf numFmtId="3" fontId="23" fillId="6" borderId="0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/>
    <xf numFmtId="0" fontId="21" fillId="3" borderId="26" xfId="0" applyNumberFormat="1" applyFont="1" applyFill="1" applyBorder="1" applyAlignment="1" applyProtection="1">
      <alignment horizontal="center" vertical="center"/>
    </xf>
    <xf numFmtId="0" fontId="21" fillId="3" borderId="26" xfId="0" applyNumberFormat="1" applyFont="1" applyFill="1" applyBorder="1" applyAlignment="1" applyProtection="1">
      <alignment vertical="center"/>
    </xf>
    <xf numFmtId="0" fontId="19" fillId="5" borderId="30" xfId="0" applyFont="1" applyFill="1" applyBorder="1" applyProtection="1"/>
    <xf numFmtId="0" fontId="19" fillId="5" borderId="29" xfId="0" applyFont="1" applyFill="1" applyBorder="1" applyProtection="1"/>
    <xf numFmtId="0" fontId="21" fillId="3" borderId="13" xfId="0" applyNumberFormat="1" applyFont="1" applyFill="1" applyBorder="1" applyAlignment="1" applyProtection="1">
      <alignment horizontal="center" vertical="center"/>
    </xf>
    <xf numFmtId="0" fontId="21" fillId="8" borderId="3" xfId="0" applyFont="1" applyFill="1" applyBorder="1" applyProtection="1"/>
    <xf numFmtId="17" fontId="21" fillId="13" borderId="3" xfId="0" applyNumberFormat="1" applyFont="1" applyFill="1" applyBorder="1" applyAlignment="1" applyProtection="1"/>
    <xf numFmtId="17" fontId="21" fillId="13" borderId="42" xfId="0" applyNumberFormat="1" applyFont="1" applyFill="1" applyBorder="1" applyAlignment="1" applyProtection="1"/>
    <xf numFmtId="17" fontId="21" fillId="8" borderId="8" xfId="0" applyNumberFormat="1" applyFont="1" applyFill="1" applyBorder="1" applyAlignment="1" applyProtection="1">
      <alignment horizontal="center"/>
    </xf>
    <xf numFmtId="17" fontId="21" fillId="10" borderId="6" xfId="0" applyNumberFormat="1" applyFont="1" applyFill="1" applyBorder="1" applyAlignment="1" applyProtection="1">
      <alignment horizontal="center"/>
    </xf>
    <xf numFmtId="17" fontId="21" fillId="7" borderId="6" xfId="0" applyNumberFormat="1" applyFont="1" applyFill="1" applyBorder="1" applyAlignment="1" applyProtection="1">
      <alignment horizontal="center"/>
    </xf>
    <xf numFmtId="17" fontId="21" fillId="8" borderId="42" xfId="0" applyNumberFormat="1" applyFont="1" applyFill="1" applyBorder="1" applyAlignment="1" applyProtection="1"/>
    <xf numFmtId="0" fontId="21" fillId="3" borderId="41" xfId="0" applyNumberFormat="1" applyFont="1" applyFill="1" applyBorder="1" applyAlignment="1" applyProtection="1">
      <alignment horizontal="center" vertical="center"/>
    </xf>
    <xf numFmtId="164" fontId="21" fillId="5" borderId="41" xfId="0" applyNumberFormat="1" applyFont="1" applyFill="1" applyBorder="1" applyAlignment="1" applyProtection="1">
      <alignment horizontal="center" vertical="center"/>
    </xf>
    <xf numFmtId="0" fontId="21" fillId="8" borderId="50" xfId="0" applyFont="1" applyFill="1" applyBorder="1" applyProtection="1"/>
    <xf numFmtId="0" fontId="24" fillId="0" borderId="8" xfId="0" applyNumberFormat="1" applyFont="1" applyFill="1" applyBorder="1" applyAlignment="1" applyProtection="1">
      <alignment horizontal="left" vertical="center"/>
    </xf>
    <xf numFmtId="0" fontId="4" fillId="3" borderId="44" xfId="0" applyNumberFormat="1" applyFont="1" applyFill="1" applyBorder="1" applyAlignment="1" applyProtection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</xf>
    <xf numFmtId="0" fontId="1" fillId="0" borderId="8" xfId="0" applyFont="1" applyBorder="1"/>
    <xf numFmtId="0" fontId="4" fillId="5" borderId="6" xfId="0" applyNumberFormat="1" applyFont="1" applyFill="1" applyBorder="1" applyAlignment="1" applyProtection="1">
      <alignment vertical="center"/>
    </xf>
    <xf numFmtId="0" fontId="16" fillId="12" borderId="5" xfId="0" applyFont="1" applyFill="1" applyBorder="1"/>
    <xf numFmtId="0" fontId="16" fillId="12" borderId="5" xfId="0" quotePrefix="1" applyFont="1" applyFill="1" applyBorder="1"/>
    <xf numFmtId="164" fontId="16" fillId="12" borderId="5" xfId="0" quotePrefix="1" applyNumberFormat="1" applyFont="1" applyFill="1" applyBorder="1"/>
    <xf numFmtId="17" fontId="3" fillId="18" borderId="0" xfId="0" applyNumberFormat="1" applyFont="1" applyFill="1" applyBorder="1" applyAlignment="1" applyProtection="1">
      <alignment horizontal="left" vertical="center"/>
    </xf>
    <xf numFmtId="0" fontId="9" fillId="18" borderId="0" xfId="0" applyNumberFormat="1" applyFont="1" applyFill="1" applyBorder="1" applyAlignment="1" applyProtection="1">
      <alignment horizontal="right" vertical="center"/>
    </xf>
    <xf numFmtId="0" fontId="24" fillId="18" borderId="48" xfId="0" applyNumberFormat="1" applyFont="1" applyFill="1" applyBorder="1" applyAlignment="1" applyProtection="1">
      <alignment horizontal="right" vertical="center"/>
    </xf>
    <xf numFmtId="17" fontId="23" fillId="18" borderId="42" xfId="0" applyNumberFormat="1" applyFont="1" applyFill="1" applyBorder="1" applyAlignment="1" applyProtection="1">
      <alignment horizontal="left" vertical="center"/>
    </xf>
    <xf numFmtId="0" fontId="3" fillId="18" borderId="48" xfId="0" applyNumberFormat="1" applyFont="1" applyFill="1" applyBorder="1" applyAlignment="1" applyProtection="1">
      <alignment horizontal="right" vertical="center"/>
    </xf>
    <xf numFmtId="17" fontId="3" fillId="18" borderId="42" xfId="0" applyNumberFormat="1" applyFont="1" applyFill="1" applyBorder="1" applyAlignment="1" applyProtection="1">
      <alignment horizontal="left" vertical="center"/>
    </xf>
    <xf numFmtId="0" fontId="9" fillId="18" borderId="0" xfId="0" applyNumberFormat="1" applyFont="1" applyFill="1" applyBorder="1" applyAlignment="1" applyProtection="1">
      <alignment horizontal="left" vertical="center"/>
    </xf>
    <xf numFmtId="165" fontId="15" fillId="0" borderId="49" xfId="10" applyNumberFormat="1" applyFont="1" applyBorder="1"/>
    <xf numFmtId="3" fontId="15" fillId="0" borderId="18" xfId="0" applyNumberFormat="1" applyFont="1" applyBorder="1"/>
    <xf numFmtId="10" fontId="15" fillId="0" borderId="10" xfId="10" applyNumberFormat="1" applyFont="1" applyBorder="1"/>
    <xf numFmtId="0" fontId="16" fillId="0" borderId="8" xfId="0" applyFont="1" applyFill="1" applyBorder="1"/>
    <xf numFmtId="3" fontId="16" fillId="0" borderId="6" xfId="0" applyNumberFormat="1" applyFont="1" applyBorder="1"/>
    <xf numFmtId="10" fontId="15" fillId="0" borderId="42" xfId="0" applyNumberFormat="1" applyFont="1" applyBorder="1"/>
    <xf numFmtId="0" fontId="15" fillId="0" borderId="9" xfId="0" applyFont="1" applyFill="1" applyBorder="1"/>
    <xf numFmtId="165" fontId="15" fillId="0" borderId="52" xfId="10" applyNumberFormat="1" applyFont="1" applyBorder="1"/>
    <xf numFmtId="165" fontId="15" fillId="0" borderId="42" xfId="0" applyNumberFormat="1" applyFont="1" applyBorder="1"/>
    <xf numFmtId="3" fontId="15" fillId="6" borderId="5" xfId="0" applyNumberFormat="1" applyFont="1" applyFill="1" applyBorder="1"/>
    <xf numFmtId="3" fontId="15" fillId="0" borderId="53" xfId="0" applyNumberFormat="1" applyFont="1" applyBorder="1"/>
    <xf numFmtId="3" fontId="15" fillId="6" borderId="53" xfId="0" applyNumberFormat="1" applyFont="1" applyFill="1" applyBorder="1"/>
    <xf numFmtId="3" fontId="16" fillId="0" borderId="34" xfId="0" applyNumberFormat="1" applyFont="1" applyBorder="1"/>
    <xf numFmtId="3" fontId="16" fillId="0" borderId="28" xfId="0" applyNumberFormat="1" applyFont="1" applyBorder="1"/>
    <xf numFmtId="3" fontId="15" fillId="0" borderId="22" xfId="0" applyNumberFormat="1" applyFont="1" applyBorder="1"/>
    <xf numFmtId="3" fontId="15" fillId="6" borderId="49" xfId="0" applyNumberFormat="1" applyFont="1" applyFill="1" applyBorder="1"/>
    <xf numFmtId="3" fontId="15" fillId="6" borderId="3" xfId="0" applyNumberFormat="1" applyFont="1" applyFill="1" applyBorder="1"/>
    <xf numFmtId="0" fontId="15" fillId="0" borderId="14" xfId="0" applyFont="1" applyFill="1" applyBorder="1"/>
    <xf numFmtId="3" fontId="15" fillId="0" borderId="2" xfId="0" applyNumberFormat="1" applyFont="1" applyBorder="1"/>
    <xf numFmtId="3" fontId="15" fillId="0" borderId="54" xfId="0" applyNumberFormat="1" applyFont="1" applyBorder="1"/>
    <xf numFmtId="3" fontId="15" fillId="0" borderId="55" xfId="0" applyNumberFormat="1" applyFont="1" applyBorder="1"/>
    <xf numFmtId="3" fontId="16" fillId="0" borderId="8" xfId="0" applyNumberFormat="1" applyFont="1" applyBorder="1"/>
    <xf numFmtId="10" fontId="15" fillId="0" borderId="6" xfId="0" applyNumberFormat="1" applyFont="1" applyBorder="1"/>
    <xf numFmtId="165" fontId="15" fillId="0" borderId="6" xfId="0" applyNumberFormat="1" applyFont="1" applyBorder="1"/>
    <xf numFmtId="165" fontId="15" fillId="0" borderId="36" xfId="10" applyNumberFormat="1" applyFont="1" applyBorder="1"/>
    <xf numFmtId="0" fontId="25" fillId="0" borderId="0" xfId="0" applyFont="1"/>
    <xf numFmtId="0" fontId="2" fillId="0" borderId="7" xfId="0" applyFont="1" applyFill="1" applyBorder="1" applyAlignment="1" applyProtection="1">
      <alignment horizontal="right"/>
    </xf>
    <xf numFmtId="166" fontId="4" fillId="0" borderId="7" xfId="15" applyNumberFormat="1" applyFont="1" applyFill="1" applyBorder="1" applyAlignment="1" applyProtection="1">
      <alignment horizontal="right" vertical="center"/>
    </xf>
    <xf numFmtId="166" fontId="2" fillId="0" borderId="7" xfId="15" applyNumberFormat="1" applyFont="1" applyFill="1" applyBorder="1" applyAlignment="1" applyProtection="1">
      <alignment horizontal="right" vertical="center"/>
    </xf>
    <xf numFmtId="166" fontId="4" fillId="0" borderId="7" xfId="15" applyNumberFormat="1" applyFont="1" applyBorder="1" applyAlignment="1" applyProtection="1">
      <alignment horizontal="right"/>
    </xf>
    <xf numFmtId="166" fontId="4" fillId="0" borderId="7" xfId="15" applyNumberFormat="1" applyFont="1" applyBorder="1" applyProtection="1"/>
    <xf numFmtId="166" fontId="2" fillId="6" borderId="7" xfId="15" applyNumberFormat="1" applyFont="1" applyFill="1" applyBorder="1" applyAlignment="1" applyProtection="1">
      <alignment horizontal="right" vertical="center"/>
    </xf>
    <xf numFmtId="166" fontId="2" fillId="0" borderId="7" xfId="15" applyNumberFormat="1" applyFont="1" applyBorder="1" applyProtection="1"/>
    <xf numFmtId="166" fontId="2" fillId="0" borderId="7" xfId="15" applyNumberFormat="1" applyFont="1" applyFill="1" applyBorder="1" applyProtection="1"/>
    <xf numFmtId="3" fontId="20" fillId="6" borderId="0" xfId="0" applyNumberFormat="1" applyFont="1" applyFill="1" applyProtection="1"/>
    <xf numFmtId="0" fontId="19" fillId="0" borderId="7" xfId="0" applyFont="1" applyFill="1" applyBorder="1" applyAlignment="1" applyProtection="1">
      <alignment horizontal="right"/>
    </xf>
    <xf numFmtId="2" fontId="2" fillId="0" borderId="20" xfId="0" applyNumberFormat="1" applyFont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23" fillId="18" borderId="47" xfId="0" applyNumberFormat="1" applyFont="1" applyFill="1" applyBorder="1" applyAlignment="1" applyProtection="1">
      <alignment horizontal="center" vertical="center"/>
    </xf>
    <xf numFmtId="0" fontId="23" fillId="18" borderId="51" xfId="0" applyNumberFormat="1" applyFont="1" applyFill="1" applyBorder="1" applyAlignment="1" applyProtection="1">
      <alignment horizontal="center" vertical="center"/>
    </xf>
    <xf numFmtId="17" fontId="21" fillId="12" borderId="8" xfId="0" applyNumberFormat="1" applyFont="1" applyFill="1" applyBorder="1" applyAlignment="1" applyProtection="1">
      <alignment horizontal="center"/>
    </xf>
    <xf numFmtId="17" fontId="21" fillId="12" borderId="48" xfId="0" applyNumberFormat="1" applyFont="1" applyFill="1" applyBorder="1" applyAlignment="1" applyProtection="1">
      <alignment horizontal="center"/>
    </xf>
    <xf numFmtId="17" fontId="21" fillId="12" borderId="42" xfId="0" applyNumberFormat="1" applyFont="1" applyFill="1" applyBorder="1" applyAlignment="1" applyProtection="1">
      <alignment horizontal="center"/>
    </xf>
    <xf numFmtId="17" fontId="21" fillId="15" borderId="8" xfId="0" applyNumberFormat="1" applyFont="1" applyFill="1" applyBorder="1" applyAlignment="1" applyProtection="1">
      <alignment horizontal="center"/>
    </xf>
    <xf numFmtId="17" fontId="21" fillId="15" borderId="48" xfId="0" applyNumberFormat="1" applyFont="1" applyFill="1" applyBorder="1" applyAlignment="1" applyProtection="1">
      <alignment horizontal="center"/>
    </xf>
    <xf numFmtId="17" fontId="21" fillId="15" borderId="42" xfId="0" applyNumberFormat="1" applyFont="1" applyFill="1" applyBorder="1" applyAlignment="1" applyProtection="1">
      <alignment horizontal="center"/>
    </xf>
    <xf numFmtId="17" fontId="21" fillId="9" borderId="8" xfId="0" applyNumberFormat="1" applyFont="1" applyFill="1" applyBorder="1" applyAlignment="1" applyProtection="1">
      <alignment horizontal="center"/>
    </xf>
    <xf numFmtId="17" fontId="21" fillId="9" borderId="42" xfId="0" applyNumberFormat="1" applyFont="1" applyFill="1" applyBorder="1" applyAlignment="1" applyProtection="1">
      <alignment horizontal="center"/>
    </xf>
    <xf numFmtId="17" fontId="21" fillId="7" borderId="48" xfId="0" applyNumberFormat="1" applyFont="1" applyFill="1" applyBorder="1" applyAlignment="1" applyProtection="1">
      <alignment horizontal="center"/>
    </xf>
    <xf numFmtId="17" fontId="21" fillId="7" borderId="42" xfId="0" applyNumberFormat="1" applyFont="1" applyFill="1" applyBorder="1" applyAlignment="1" applyProtection="1">
      <alignment horizontal="center"/>
    </xf>
    <xf numFmtId="17" fontId="4" fillId="9" borderId="8" xfId="0" applyNumberFormat="1" applyFont="1" applyFill="1" applyBorder="1" applyAlignment="1" applyProtection="1">
      <alignment horizontal="center"/>
    </xf>
    <xf numFmtId="17" fontId="4" fillId="9" borderId="42" xfId="0" applyNumberFormat="1" applyFont="1" applyFill="1" applyBorder="1" applyAlignment="1" applyProtection="1">
      <alignment horizontal="center"/>
    </xf>
    <xf numFmtId="0" fontId="3" fillId="18" borderId="8" xfId="0" applyNumberFormat="1" applyFont="1" applyFill="1" applyBorder="1" applyAlignment="1" applyProtection="1">
      <alignment horizontal="center" vertical="center"/>
    </xf>
    <xf numFmtId="0" fontId="3" fillId="18" borderId="48" xfId="0" applyNumberFormat="1" applyFont="1" applyFill="1" applyBorder="1" applyAlignment="1" applyProtection="1">
      <alignment horizontal="center" vertical="center"/>
    </xf>
    <xf numFmtId="0" fontId="3" fillId="18" borderId="42" xfId="0" applyNumberFormat="1" applyFont="1" applyFill="1" applyBorder="1" applyAlignment="1" applyProtection="1">
      <alignment horizontal="center" vertical="center"/>
    </xf>
    <xf numFmtId="17" fontId="4" fillId="7" borderId="8" xfId="0" applyNumberFormat="1" applyFont="1" applyFill="1" applyBorder="1" applyAlignment="1" applyProtection="1">
      <alignment horizontal="center"/>
    </xf>
    <xf numFmtId="17" fontId="4" fillId="7" borderId="48" xfId="0" applyNumberFormat="1" applyFont="1" applyFill="1" applyBorder="1" applyAlignment="1" applyProtection="1">
      <alignment horizontal="center"/>
    </xf>
    <xf numFmtId="17" fontId="4" fillId="7" borderId="42" xfId="0" applyNumberFormat="1" applyFont="1" applyFill="1" applyBorder="1" applyAlignment="1" applyProtection="1">
      <alignment horizontal="center"/>
    </xf>
    <xf numFmtId="17" fontId="4" fillId="12" borderId="8" xfId="0" applyNumberFormat="1" applyFont="1" applyFill="1" applyBorder="1" applyAlignment="1" applyProtection="1">
      <alignment horizontal="center"/>
    </xf>
    <xf numFmtId="17" fontId="4" fillId="12" borderId="48" xfId="0" applyNumberFormat="1" applyFont="1" applyFill="1" applyBorder="1" applyAlignment="1" applyProtection="1">
      <alignment horizontal="center"/>
    </xf>
    <xf numFmtId="17" fontId="4" fillId="12" borderId="42" xfId="0" applyNumberFormat="1" applyFont="1" applyFill="1" applyBorder="1" applyAlignment="1" applyProtection="1">
      <alignment horizontal="center"/>
    </xf>
    <xf numFmtId="17" fontId="4" fillId="15" borderId="8" xfId="0" applyNumberFormat="1" applyFont="1" applyFill="1" applyBorder="1" applyAlignment="1" applyProtection="1">
      <alignment horizontal="center"/>
    </xf>
    <xf numFmtId="17" fontId="4" fillId="15" borderId="48" xfId="0" applyNumberFormat="1" applyFont="1" applyFill="1" applyBorder="1" applyAlignment="1" applyProtection="1">
      <alignment horizontal="center"/>
    </xf>
    <xf numFmtId="17" fontId="4" fillId="15" borderId="42" xfId="0" applyNumberFormat="1" applyFont="1" applyFill="1" applyBorder="1" applyAlignment="1" applyProtection="1">
      <alignment horizontal="center"/>
    </xf>
    <xf numFmtId="0" fontId="3" fillId="18" borderId="0" xfId="0" applyNumberFormat="1" applyFont="1" applyFill="1" applyBorder="1" applyAlignment="1" applyProtection="1">
      <alignment horizontal="center" vertical="center"/>
    </xf>
    <xf numFmtId="0" fontId="2" fillId="19" borderId="8" xfId="0" applyFont="1" applyFill="1" applyBorder="1" applyAlignment="1" applyProtection="1">
      <alignment horizontal="center"/>
    </xf>
    <xf numFmtId="0" fontId="2" fillId="19" borderId="48" xfId="0" applyFont="1" applyFill="1" applyBorder="1" applyAlignment="1" applyProtection="1">
      <alignment horizontal="center"/>
    </xf>
    <xf numFmtId="0" fontId="2" fillId="19" borderId="42" xfId="0" applyFont="1" applyFill="1" applyBorder="1" applyAlignment="1" applyProtection="1">
      <alignment horizontal="center"/>
    </xf>
    <xf numFmtId="0" fontId="3" fillId="17" borderId="8" xfId="0" applyNumberFormat="1" applyFont="1" applyFill="1" applyBorder="1" applyAlignment="1" applyProtection="1">
      <alignment horizontal="center" vertical="center"/>
    </xf>
    <xf numFmtId="0" fontId="3" fillId="17" borderId="48" xfId="0" applyNumberFormat="1" applyFont="1" applyFill="1" applyBorder="1" applyAlignment="1" applyProtection="1">
      <alignment horizontal="center" vertical="center"/>
    </xf>
    <xf numFmtId="0" fontId="3" fillId="17" borderId="42" xfId="0" applyNumberFormat="1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</cellXfs>
  <cellStyles count="16">
    <cellStyle name="Comma" xfId="15" builtinId="3"/>
    <cellStyle name="Normal" xfId="0" builtinId="0"/>
    <cellStyle name="Normal 2" xfId="1"/>
    <cellStyle name="Normal 3" xfId="2"/>
    <cellStyle name="Normal 3 2" xfId="3"/>
    <cellStyle name="Normal 4" xfId="4"/>
    <cellStyle name="Normal 4 2" xfId="5"/>
    <cellStyle name="Normal 5" xfId="6"/>
    <cellStyle name="Normal 6" xfId="7"/>
    <cellStyle name="Normal 6 2" xfId="8"/>
    <cellStyle name="Normal 7" xfId="9"/>
    <cellStyle name="Percent" xfId="10" builtinId="5"/>
    <cellStyle name="Percent 2" xfId="11"/>
    <cellStyle name="Percent 3" xfId="12"/>
    <cellStyle name="Percent 4" xfId="13"/>
    <cellStyle name="Percent 5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Net Number of Borrowers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1"/>
            <c:invertIfNegative val="0"/>
            <c:bubble3D val="0"/>
            <c:spPr/>
          </c:dPt>
          <c:cat>
            <c:numRef>
              <c:f>'Charts (Old)'!$R$10:$R$41</c:f>
              <c:numCache>
                <c:formatCode>mmm\-yy</c:formatCode>
                <c:ptCount val="32"/>
                <c:pt idx="0">
                  <c:v>42384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42491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42751</c:v>
                </c:pt>
                <c:pt idx="13">
                  <c:v>42782</c:v>
                </c:pt>
                <c:pt idx="14">
                  <c:v>42810</c:v>
                </c:pt>
                <c:pt idx="15">
                  <c:v>42841</c:v>
                </c:pt>
                <c:pt idx="16">
                  <c:v>42871</c:v>
                </c:pt>
                <c:pt idx="17">
                  <c:v>42903</c:v>
                </c:pt>
                <c:pt idx="18">
                  <c:v>42933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</c:numCache>
            </c:numRef>
          </c:cat>
          <c:val>
            <c:numRef>
              <c:f>'Charts (Old)'!$S$10:$S$41</c:f>
              <c:numCache>
                <c:formatCode>General</c:formatCode>
                <c:ptCount val="32"/>
                <c:pt idx="0">
                  <c:v>19953</c:v>
                </c:pt>
                <c:pt idx="1">
                  <c:v>21262</c:v>
                </c:pt>
                <c:pt idx="2">
                  <c:v>21707</c:v>
                </c:pt>
                <c:pt idx="3">
                  <c:v>21415</c:v>
                </c:pt>
                <c:pt idx="4">
                  <c:v>21970</c:v>
                </c:pt>
                <c:pt idx="5">
                  <c:v>22748</c:v>
                </c:pt>
                <c:pt idx="6">
                  <c:v>23694</c:v>
                </c:pt>
                <c:pt idx="7">
                  <c:v>24391</c:v>
                </c:pt>
                <c:pt idx="8">
                  <c:v>24420</c:v>
                </c:pt>
                <c:pt idx="9">
                  <c:v>25032</c:v>
                </c:pt>
                <c:pt idx="10">
                  <c:v>24658</c:v>
                </c:pt>
                <c:pt idx="11">
                  <c:v>24909</c:v>
                </c:pt>
                <c:pt idx="12">
                  <c:v>24576</c:v>
                </c:pt>
                <c:pt idx="13">
                  <c:v>23868</c:v>
                </c:pt>
                <c:pt idx="14">
                  <c:v>23855</c:v>
                </c:pt>
                <c:pt idx="15">
                  <c:v>23860</c:v>
                </c:pt>
                <c:pt idx="16">
                  <c:v>23740</c:v>
                </c:pt>
                <c:pt idx="17">
                  <c:v>23781</c:v>
                </c:pt>
                <c:pt idx="18">
                  <c:v>23741</c:v>
                </c:pt>
                <c:pt idx="19">
                  <c:v>23666</c:v>
                </c:pt>
                <c:pt idx="20">
                  <c:v>23543</c:v>
                </c:pt>
                <c:pt idx="21">
                  <c:v>23278</c:v>
                </c:pt>
                <c:pt idx="22">
                  <c:v>23950</c:v>
                </c:pt>
                <c:pt idx="23">
                  <c:v>24559</c:v>
                </c:pt>
                <c:pt idx="24">
                  <c:v>25013</c:v>
                </c:pt>
                <c:pt idx="25">
                  <c:v>25466</c:v>
                </c:pt>
                <c:pt idx="26">
                  <c:v>26187</c:v>
                </c:pt>
                <c:pt idx="27">
                  <c:v>25878</c:v>
                </c:pt>
                <c:pt idx="28">
                  <c:v>26910</c:v>
                </c:pt>
                <c:pt idx="29">
                  <c:v>27206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32576"/>
        <c:axId val="173034112"/>
      </c:barChart>
      <c:dateAx>
        <c:axId val="173032576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34112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73034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3257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ayout>
        <c:manualLayout>
          <c:xMode val="edge"/>
          <c:yMode val="edge"/>
          <c:wMode val="edge"/>
          <c:hMode val="edge"/>
          <c:x val="0.91697936972538119"/>
          <c:y val="0.10158730158730159"/>
          <c:w val="0.99177380314371699"/>
          <c:h val="0.98253993250843652"/>
        </c:manualLayout>
      </c:layout>
      <c:overlay val="0"/>
      <c:txPr>
        <a:bodyPr/>
        <a:lstStyle/>
        <a:p>
          <a:pPr rtl="0">
            <a:defRPr sz="48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4776199068591E-2"/>
          <c:y val="0.28776237939011906"/>
          <c:w val="0.61062314944822615"/>
          <c:h val="0.67384800938278377"/>
        </c:manualLayout>
      </c:layout>
      <c:pie3DChart>
        <c:varyColors val="1"/>
        <c:ser>
          <c:idx val="0"/>
          <c:order val="0"/>
          <c:tx>
            <c:strRef>
              <c:f>Charts!$O$18</c:f>
              <c:strCache>
                <c:ptCount val="1"/>
                <c:pt idx="0">
                  <c:v>No.of Borrowers </c:v>
                </c:pt>
              </c:strCache>
            </c:strRef>
          </c:tx>
          <c:explosion val="27"/>
          <c:dPt>
            <c:idx val="0"/>
            <c:bubble3D val="0"/>
            <c:explosion val="0"/>
            <c:spPr>
              <a:scene3d>
                <a:camera prst="orthographicFront"/>
                <a:lightRig rig="threePt" dir="t">
                  <a:rot lat="0" lon="0" rev="1800000"/>
                </a:lightRig>
              </a:scene3d>
              <a:sp3d prstMaterial="dkEdge">
                <a:bevelT w="139700" h="139700" prst="divot"/>
                <a:bevelB w="114300" prst="hardEdge"/>
              </a:sp3d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Charts!$N$19:$N$22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Charts!$O$19:$O$22</c:f>
              <c:numCache>
                <c:formatCode>#,##0</c:formatCode>
                <c:ptCount val="4"/>
                <c:pt idx="0">
                  <c:v>25768</c:v>
                </c:pt>
                <c:pt idx="1">
                  <c:v>2376</c:v>
                </c:pt>
                <c:pt idx="2">
                  <c:v>2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Charts!$P$18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Charts!$N$19:$N$22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Charts!$P$19:$P$22</c:f>
              <c:numCache>
                <c:formatCode>0.00%</c:formatCode>
                <c:ptCount val="4"/>
                <c:pt idx="0">
                  <c:v>0.91518681630913479</c:v>
                </c:pt>
                <c:pt idx="1">
                  <c:v>8.4386986787896009E-2</c:v>
                </c:pt>
                <c:pt idx="2">
                  <c:v>7.1032817161528622E-5</c:v>
                </c:pt>
                <c:pt idx="3">
                  <c:v>3.5516408580764315E-4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9054095510786"/>
          <c:y val="0.39446399921013009"/>
          <c:w val="0.2683989501312336"/>
          <c:h val="0.5086515439488559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Rural/Urban  O/s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Charts!$O$28</c:f>
              <c:strCache>
                <c:ptCount val="1"/>
                <c:pt idx="0">
                  <c:v>Loans O/s (Rs.)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32"/>
          <c:dPt>
            <c:idx val="0"/>
            <c:bubble3D val="0"/>
            <c:explosion val="0"/>
          </c:dPt>
          <c:dPt>
            <c:idx val="1"/>
            <c:bubble3D val="0"/>
            <c:explosion val="21"/>
          </c:dPt>
          <c:cat>
            <c:strRef>
              <c:f>Charts!$N$34:$N$35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Charts!$O$34:$O$35</c:f>
              <c:numCache>
                <c:formatCode>#,##0</c:formatCode>
                <c:ptCount val="2"/>
                <c:pt idx="0">
                  <c:v>184828533</c:v>
                </c:pt>
                <c:pt idx="1">
                  <c:v>158340464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34475374732332"/>
          <c:y val="0.49679756484113602"/>
          <c:w val="0.19700214132762317"/>
          <c:h val="0.259617116550526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Charts!$P$38</c:f>
              <c:strCache>
                <c:ptCount val="1"/>
                <c:pt idx="0">
                  <c:v>Loan O/S</c:v>
                </c:pt>
              </c:strCache>
            </c:strRef>
          </c:tx>
          <c:invertIfNegative val="0"/>
          <c:cat>
            <c:strRef>
              <c:f>Charts!$N$39:$N$60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Charts!$P$39:$P$60</c:f>
              <c:numCache>
                <c:formatCode>#,##0</c:formatCode>
                <c:ptCount val="22"/>
                <c:pt idx="0">
                  <c:v>7055536</c:v>
                </c:pt>
                <c:pt idx="1">
                  <c:v>33851854</c:v>
                </c:pt>
                <c:pt idx="2">
                  <c:v>15603100</c:v>
                </c:pt>
                <c:pt idx="3">
                  <c:v>32539656</c:v>
                </c:pt>
                <c:pt idx="4">
                  <c:v>20463860</c:v>
                </c:pt>
                <c:pt idx="5">
                  <c:v>484370</c:v>
                </c:pt>
                <c:pt idx="6">
                  <c:v>13576031</c:v>
                </c:pt>
                <c:pt idx="7">
                  <c:v>13178281</c:v>
                </c:pt>
                <c:pt idx="8">
                  <c:v>11265780</c:v>
                </c:pt>
                <c:pt idx="9">
                  <c:v>3496572</c:v>
                </c:pt>
                <c:pt idx="10">
                  <c:v>9577639</c:v>
                </c:pt>
                <c:pt idx="11">
                  <c:v>23869695</c:v>
                </c:pt>
                <c:pt idx="12">
                  <c:v>17176160</c:v>
                </c:pt>
                <c:pt idx="13">
                  <c:v>30107522</c:v>
                </c:pt>
                <c:pt idx="14">
                  <c:v>14803872</c:v>
                </c:pt>
                <c:pt idx="15">
                  <c:v>11270206</c:v>
                </c:pt>
                <c:pt idx="16">
                  <c:v>5180160</c:v>
                </c:pt>
                <c:pt idx="17">
                  <c:v>12648346</c:v>
                </c:pt>
                <c:pt idx="18">
                  <c:v>21187234</c:v>
                </c:pt>
                <c:pt idx="19">
                  <c:v>18597471</c:v>
                </c:pt>
                <c:pt idx="20">
                  <c:v>17693211</c:v>
                </c:pt>
                <c:pt idx="21">
                  <c:v>9542441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423616"/>
        <c:axId val="173454080"/>
        <c:axId val="0"/>
      </c:bar3DChart>
      <c:catAx>
        <c:axId val="1734236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454080"/>
        <c:crosses val="autoZero"/>
        <c:auto val="1"/>
        <c:lblAlgn val="ctr"/>
        <c:lblOffset val="100"/>
        <c:noMultiLvlLbl val="0"/>
      </c:catAx>
      <c:valAx>
        <c:axId val="173454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423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0836167155406"/>
          <c:y val="0.52796819515207649"/>
          <c:w val="8.9182623848319542E-2"/>
          <c:h val="4.774895785085686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No. of Borrowers Comparison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Charts!$Q$65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Charts!$Q$66:$Q$87</c:f>
              <c:numCache>
                <c:formatCode>General</c:formatCode>
                <c:ptCount val="22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97</c:v>
                </c:pt>
                <c:pt idx="6">
                  <c:v>1172</c:v>
                </c:pt>
                <c:pt idx="7">
                  <c:v>1049</c:v>
                </c:pt>
                <c:pt idx="8">
                  <c:v>1032</c:v>
                </c:pt>
                <c:pt idx="9">
                  <c:v>991</c:v>
                </c:pt>
                <c:pt idx="10">
                  <c:v>660</c:v>
                </c:pt>
                <c:pt idx="11">
                  <c:v>1351</c:v>
                </c:pt>
                <c:pt idx="12">
                  <c:v>1411</c:v>
                </c:pt>
                <c:pt idx="13">
                  <c:v>2042</c:v>
                </c:pt>
                <c:pt idx="14">
                  <c:v>1645</c:v>
                </c:pt>
                <c:pt idx="15">
                  <c:v>1150</c:v>
                </c:pt>
                <c:pt idx="16">
                  <c:v>546</c:v>
                </c:pt>
                <c:pt idx="17">
                  <c:v>1036</c:v>
                </c:pt>
                <c:pt idx="18">
                  <c:v>1817</c:v>
                </c:pt>
                <c:pt idx="19">
                  <c:v>1782</c:v>
                </c:pt>
                <c:pt idx="20">
                  <c:v>533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Charts!$R$65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Charts!$R$66:$R$87</c:f>
              <c:numCache>
                <c:formatCode>General</c:formatCode>
                <c:ptCount val="22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95</c:v>
                </c:pt>
                <c:pt idx="6">
                  <c:v>1199</c:v>
                </c:pt>
                <c:pt idx="7">
                  <c:v>1068</c:v>
                </c:pt>
                <c:pt idx="8">
                  <c:v>1026</c:v>
                </c:pt>
                <c:pt idx="9">
                  <c:v>947</c:v>
                </c:pt>
                <c:pt idx="10">
                  <c:v>675</c:v>
                </c:pt>
                <c:pt idx="11">
                  <c:v>1405</c:v>
                </c:pt>
                <c:pt idx="12">
                  <c:v>1425</c:v>
                </c:pt>
                <c:pt idx="13">
                  <c:v>2115</c:v>
                </c:pt>
                <c:pt idx="14">
                  <c:v>1690</c:v>
                </c:pt>
                <c:pt idx="15">
                  <c:v>1163</c:v>
                </c:pt>
                <c:pt idx="16">
                  <c:v>528</c:v>
                </c:pt>
                <c:pt idx="17">
                  <c:v>1079</c:v>
                </c:pt>
                <c:pt idx="18">
                  <c:v>1876</c:v>
                </c:pt>
                <c:pt idx="19">
                  <c:v>1949</c:v>
                </c:pt>
                <c:pt idx="20">
                  <c:v>712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Charts!$S$65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Charts!$S$66:$S$87</c:f>
              <c:numCache>
                <c:formatCode>General</c:formatCode>
                <c:ptCount val="22"/>
                <c:pt idx="0">
                  <c:v>523</c:v>
                </c:pt>
                <c:pt idx="1">
                  <c:v>2314</c:v>
                </c:pt>
                <c:pt idx="2">
                  <c:v>1171</c:v>
                </c:pt>
                <c:pt idx="3">
                  <c:v>2614</c:v>
                </c:pt>
                <c:pt idx="4">
                  <c:v>1426</c:v>
                </c:pt>
                <c:pt idx="5">
                  <c:v>93</c:v>
                </c:pt>
                <c:pt idx="6">
                  <c:v>1213</c:v>
                </c:pt>
                <c:pt idx="7">
                  <c:v>1100</c:v>
                </c:pt>
                <c:pt idx="8">
                  <c:v>1071</c:v>
                </c:pt>
                <c:pt idx="9">
                  <c:v>871</c:v>
                </c:pt>
                <c:pt idx="10">
                  <c:v>655</c:v>
                </c:pt>
                <c:pt idx="11">
                  <c:v>1389</c:v>
                </c:pt>
                <c:pt idx="12">
                  <c:v>1455</c:v>
                </c:pt>
                <c:pt idx="13">
                  <c:v>2151</c:v>
                </c:pt>
                <c:pt idx="14">
                  <c:v>1666</c:v>
                </c:pt>
                <c:pt idx="15">
                  <c:v>1134</c:v>
                </c:pt>
                <c:pt idx="16">
                  <c:v>527</c:v>
                </c:pt>
                <c:pt idx="17">
                  <c:v>1140</c:v>
                </c:pt>
                <c:pt idx="18">
                  <c:v>1890</c:v>
                </c:pt>
                <c:pt idx="19">
                  <c:v>1943</c:v>
                </c:pt>
                <c:pt idx="20">
                  <c:v>860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Charts!$T$65</c:f>
              <c:strCache>
                <c:ptCount val="1"/>
                <c:pt idx="0">
                  <c:v>Jul-18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Charts!$T$66:$T$87</c:f>
              <c:numCache>
                <c:formatCode>General</c:formatCode>
                <c:ptCount val="22"/>
                <c:pt idx="0">
                  <c:v>545</c:v>
                </c:pt>
                <c:pt idx="1">
                  <c:v>2273</c:v>
                </c:pt>
                <c:pt idx="2">
                  <c:v>1154</c:v>
                </c:pt>
                <c:pt idx="3">
                  <c:v>2670</c:v>
                </c:pt>
                <c:pt idx="4">
                  <c:v>1460</c:v>
                </c:pt>
                <c:pt idx="5">
                  <c:v>91</c:v>
                </c:pt>
                <c:pt idx="6">
                  <c:v>1204</c:v>
                </c:pt>
                <c:pt idx="7">
                  <c:v>1138</c:v>
                </c:pt>
                <c:pt idx="8">
                  <c:v>1057</c:v>
                </c:pt>
                <c:pt idx="9">
                  <c:v>888</c:v>
                </c:pt>
                <c:pt idx="10">
                  <c:v>657</c:v>
                </c:pt>
                <c:pt idx="11">
                  <c:v>1449</c:v>
                </c:pt>
                <c:pt idx="12">
                  <c:v>1469</c:v>
                </c:pt>
                <c:pt idx="13">
                  <c:v>2239</c:v>
                </c:pt>
                <c:pt idx="14">
                  <c:v>1711</c:v>
                </c:pt>
                <c:pt idx="15">
                  <c:v>1162</c:v>
                </c:pt>
                <c:pt idx="16">
                  <c:v>523</c:v>
                </c:pt>
                <c:pt idx="17">
                  <c:v>1140</c:v>
                </c:pt>
                <c:pt idx="18">
                  <c:v>2023</c:v>
                </c:pt>
                <c:pt idx="19">
                  <c:v>1884</c:v>
                </c:pt>
                <c:pt idx="20">
                  <c:v>1012</c:v>
                </c:pt>
                <c:pt idx="21">
                  <c:v>32</c:v>
                </c:pt>
              </c:numCache>
            </c:numRef>
          </c:val>
        </c:ser>
        <c:ser>
          <c:idx val="4"/>
          <c:order val="4"/>
          <c:tx>
            <c:strRef>
              <c:f>Charts!$U$65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Charts!$U$66:$U$87</c:f>
              <c:numCache>
                <c:formatCode>#,##0</c:formatCode>
                <c:ptCount val="22"/>
                <c:pt idx="0" formatCode="General">
                  <c:v>537</c:v>
                </c:pt>
                <c:pt idx="1">
                  <c:v>2313</c:v>
                </c:pt>
                <c:pt idx="2">
                  <c:v>1133</c:v>
                </c:pt>
                <c:pt idx="3">
                  <c:v>2682</c:v>
                </c:pt>
                <c:pt idx="4">
                  <c:v>1513</c:v>
                </c:pt>
                <c:pt idx="5" formatCode="General">
                  <c:v>91</c:v>
                </c:pt>
                <c:pt idx="6">
                  <c:v>1204</c:v>
                </c:pt>
                <c:pt idx="7">
                  <c:v>1149</c:v>
                </c:pt>
                <c:pt idx="8">
                  <c:v>1048</c:v>
                </c:pt>
                <c:pt idx="9" formatCode="General">
                  <c:v>757</c:v>
                </c:pt>
                <c:pt idx="10" formatCode="General">
                  <c:v>616</c:v>
                </c:pt>
                <c:pt idx="11">
                  <c:v>1455</c:v>
                </c:pt>
                <c:pt idx="12">
                  <c:v>1547</c:v>
                </c:pt>
                <c:pt idx="13">
                  <c:v>2126</c:v>
                </c:pt>
                <c:pt idx="14">
                  <c:v>1614</c:v>
                </c:pt>
                <c:pt idx="15">
                  <c:v>1130</c:v>
                </c:pt>
                <c:pt idx="16" formatCode="General">
                  <c:v>480</c:v>
                </c:pt>
                <c:pt idx="17">
                  <c:v>1114</c:v>
                </c:pt>
                <c:pt idx="18">
                  <c:v>2045</c:v>
                </c:pt>
                <c:pt idx="19">
                  <c:v>2003</c:v>
                </c:pt>
                <c:pt idx="20">
                  <c:v>1105</c:v>
                </c:pt>
                <c:pt idx="21" formatCode="General">
                  <c:v>167</c:v>
                </c:pt>
              </c:numCache>
            </c:numRef>
          </c:val>
        </c:ser>
        <c:ser>
          <c:idx val="5"/>
          <c:order val="5"/>
          <c:tx>
            <c:strRef>
              <c:f>Charts!$V$65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Charts!$V$66:$V$87</c:f>
              <c:numCache>
                <c:formatCode>#,##0</c:formatCode>
                <c:ptCount val="22"/>
                <c:pt idx="0" formatCode="General">
                  <c:v>570</c:v>
                </c:pt>
                <c:pt idx="1">
                  <c:v>2334</c:v>
                </c:pt>
                <c:pt idx="2">
                  <c:v>1157</c:v>
                </c:pt>
                <c:pt idx="3">
                  <c:v>2784</c:v>
                </c:pt>
                <c:pt idx="4">
                  <c:v>1562</c:v>
                </c:pt>
                <c:pt idx="5" formatCode="General">
                  <c:v>90</c:v>
                </c:pt>
                <c:pt idx="6">
                  <c:v>1212</c:v>
                </c:pt>
                <c:pt idx="7">
                  <c:v>1205</c:v>
                </c:pt>
                <c:pt idx="8">
                  <c:v>1050</c:v>
                </c:pt>
                <c:pt idx="9" formatCode="General">
                  <c:v>702</c:v>
                </c:pt>
                <c:pt idx="10" formatCode="General">
                  <c:v>657</c:v>
                </c:pt>
                <c:pt idx="11">
                  <c:v>1571</c:v>
                </c:pt>
                <c:pt idx="12">
                  <c:v>1509</c:v>
                </c:pt>
                <c:pt idx="13">
                  <c:v>2240</c:v>
                </c:pt>
                <c:pt idx="14">
                  <c:v>1697</c:v>
                </c:pt>
                <c:pt idx="15">
                  <c:v>1085</c:v>
                </c:pt>
                <c:pt idx="16" formatCode="General">
                  <c:v>482</c:v>
                </c:pt>
                <c:pt idx="17">
                  <c:v>1115</c:v>
                </c:pt>
                <c:pt idx="18">
                  <c:v>2158</c:v>
                </c:pt>
                <c:pt idx="19">
                  <c:v>2019</c:v>
                </c:pt>
                <c:pt idx="20">
                  <c:v>1267</c:v>
                </c:pt>
                <c:pt idx="21" formatCode="General">
                  <c:v>283</c:v>
                </c:pt>
              </c:numCache>
            </c:numRef>
          </c:val>
        </c:ser>
        <c:ser>
          <c:idx val="6"/>
          <c:order val="6"/>
          <c:tx>
            <c:strRef>
              <c:f>Charts!$W$65</c:f>
              <c:strCache>
                <c:ptCount val="1"/>
                <c:pt idx="0">
                  <c:v>Oct-18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Charts!$W$66:$W$87</c:f>
              <c:numCache>
                <c:formatCode>#,##0</c:formatCode>
                <c:ptCount val="22"/>
                <c:pt idx="0" formatCode="General">
                  <c:v>584</c:v>
                </c:pt>
                <c:pt idx="1">
                  <c:v>2443</c:v>
                </c:pt>
                <c:pt idx="2">
                  <c:v>1134</c:v>
                </c:pt>
                <c:pt idx="3">
                  <c:v>2858</c:v>
                </c:pt>
                <c:pt idx="4">
                  <c:v>1563</c:v>
                </c:pt>
                <c:pt idx="5" formatCode="General">
                  <c:v>88</c:v>
                </c:pt>
                <c:pt idx="6">
                  <c:v>1187</c:v>
                </c:pt>
                <c:pt idx="7">
                  <c:v>1232</c:v>
                </c:pt>
                <c:pt idx="8">
                  <c:v>1013</c:v>
                </c:pt>
                <c:pt idx="9" formatCode="General">
                  <c:v>562</c:v>
                </c:pt>
                <c:pt idx="10" formatCode="General">
                  <c:v>637</c:v>
                </c:pt>
                <c:pt idx="11">
                  <c:v>1649</c:v>
                </c:pt>
                <c:pt idx="12">
                  <c:v>1491</c:v>
                </c:pt>
                <c:pt idx="13">
                  <c:v>2294</c:v>
                </c:pt>
                <c:pt idx="14">
                  <c:v>1568</c:v>
                </c:pt>
                <c:pt idx="15">
                  <c:v>1065</c:v>
                </c:pt>
                <c:pt idx="16" formatCode="General">
                  <c:v>433</c:v>
                </c:pt>
                <c:pt idx="17">
                  <c:v>1081</c:v>
                </c:pt>
                <c:pt idx="18">
                  <c:v>2118</c:v>
                </c:pt>
                <c:pt idx="19">
                  <c:v>2014</c:v>
                </c:pt>
                <c:pt idx="20">
                  <c:v>1383</c:v>
                </c:pt>
                <c:pt idx="21" formatCode="General">
                  <c:v>406</c:v>
                </c:pt>
              </c:numCache>
            </c:numRef>
          </c:val>
        </c:ser>
        <c:ser>
          <c:idx val="7"/>
          <c:order val="7"/>
          <c:tx>
            <c:strRef>
              <c:f>Charts!$X$65</c:f>
              <c:strCache>
                <c:ptCount val="1"/>
                <c:pt idx="0">
                  <c:v>Nov-18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Charts!$X$66:$X$87</c:f>
              <c:numCache>
                <c:formatCode>#,##0</c:formatCode>
                <c:ptCount val="22"/>
                <c:pt idx="0" formatCode="General">
                  <c:v>574</c:v>
                </c:pt>
                <c:pt idx="1">
                  <c:v>2333</c:v>
                </c:pt>
                <c:pt idx="2">
                  <c:v>1062</c:v>
                </c:pt>
                <c:pt idx="3">
                  <c:v>2757</c:v>
                </c:pt>
                <c:pt idx="4">
                  <c:v>1469</c:v>
                </c:pt>
                <c:pt idx="5" formatCode="General">
                  <c:v>88</c:v>
                </c:pt>
                <c:pt idx="6">
                  <c:v>1157</c:v>
                </c:pt>
                <c:pt idx="7">
                  <c:v>1174</c:v>
                </c:pt>
                <c:pt idx="8">
                  <c:v>958</c:v>
                </c:pt>
                <c:pt idx="9" formatCode="General">
                  <c:v>517</c:v>
                </c:pt>
                <c:pt idx="10" formatCode="General">
                  <c:v>677</c:v>
                </c:pt>
                <c:pt idx="11">
                  <c:v>1674</c:v>
                </c:pt>
                <c:pt idx="12">
                  <c:v>1429</c:v>
                </c:pt>
                <c:pt idx="13">
                  <c:v>2293</c:v>
                </c:pt>
                <c:pt idx="14">
                  <c:v>1530</c:v>
                </c:pt>
                <c:pt idx="15">
                  <c:v>1047</c:v>
                </c:pt>
                <c:pt idx="16" formatCode="General">
                  <c:v>359</c:v>
                </c:pt>
                <c:pt idx="17">
                  <c:v>988</c:v>
                </c:pt>
                <c:pt idx="18">
                  <c:v>2024</c:v>
                </c:pt>
                <c:pt idx="19">
                  <c:v>1942</c:v>
                </c:pt>
                <c:pt idx="20">
                  <c:v>1440</c:v>
                </c:pt>
                <c:pt idx="21" formatCode="General">
                  <c:v>473</c:v>
                </c:pt>
              </c:numCache>
            </c:numRef>
          </c:val>
        </c:ser>
        <c:ser>
          <c:idx val="8"/>
          <c:order val="8"/>
          <c:tx>
            <c:strRef>
              <c:f>Charts!$Y$65</c:f>
              <c:strCache>
                <c:ptCount val="1"/>
                <c:pt idx="0">
                  <c:v>Dec-18</c:v>
                </c:pt>
              </c:strCache>
            </c:strRef>
          </c:tx>
          <c:invertIfNegative val="0"/>
          <c:cat>
            <c:strRef>
              <c:f>Charts!$P$66:$P$87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Charts!$Y$66:$Y$87</c:f>
              <c:numCache>
                <c:formatCode>#,##0</c:formatCode>
                <c:ptCount val="22"/>
                <c:pt idx="0">
                  <c:v>589</c:v>
                </c:pt>
                <c:pt idx="1">
                  <c:v>2402</c:v>
                </c:pt>
                <c:pt idx="2">
                  <c:v>1156</c:v>
                </c:pt>
                <c:pt idx="3">
                  <c:v>2746</c:v>
                </c:pt>
                <c:pt idx="4">
                  <c:v>1492</c:v>
                </c:pt>
                <c:pt idx="5">
                  <c:v>88</c:v>
                </c:pt>
                <c:pt idx="6">
                  <c:v>1171</c:v>
                </c:pt>
                <c:pt idx="7">
                  <c:v>1183</c:v>
                </c:pt>
                <c:pt idx="8">
                  <c:v>937</c:v>
                </c:pt>
                <c:pt idx="9">
                  <c:v>415</c:v>
                </c:pt>
                <c:pt idx="10">
                  <c:v>678</c:v>
                </c:pt>
                <c:pt idx="11">
                  <c:v>1701</c:v>
                </c:pt>
                <c:pt idx="12">
                  <c:v>1401</c:v>
                </c:pt>
                <c:pt idx="13">
                  <c:v>2284</c:v>
                </c:pt>
                <c:pt idx="14">
                  <c:v>1488</c:v>
                </c:pt>
                <c:pt idx="15">
                  <c:v>1067</c:v>
                </c:pt>
                <c:pt idx="16">
                  <c:v>398</c:v>
                </c:pt>
                <c:pt idx="17">
                  <c:v>983</c:v>
                </c:pt>
                <c:pt idx="18">
                  <c:v>1971</c:v>
                </c:pt>
                <c:pt idx="19">
                  <c:v>1917</c:v>
                </c:pt>
                <c:pt idx="20">
                  <c:v>1532</c:v>
                </c:pt>
                <c:pt idx="21">
                  <c:v>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057216"/>
        <c:axId val="204063104"/>
        <c:axId val="0"/>
      </c:bar3DChart>
      <c:catAx>
        <c:axId val="2040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063104"/>
        <c:crosses val="autoZero"/>
        <c:auto val="1"/>
        <c:lblAlgn val="ctr"/>
        <c:lblOffset val="100"/>
        <c:noMultiLvlLbl val="0"/>
      </c:catAx>
      <c:valAx>
        <c:axId val="20406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057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92290026246726"/>
          <c:y val="0.43018446742112104"/>
          <c:w val="5.8001038961251326E-2"/>
          <c:h val="0.43580772700442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O/S Comparison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Charts!$Q$90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Charts!$P$91:$P$112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Charts!$Q$91:$Q$112</c:f>
              <c:numCache>
                <c:formatCode>General</c:formatCode>
                <c:ptCount val="22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503878</c:v>
                </c:pt>
                <c:pt idx="6">
                  <c:v>14832057</c:v>
                </c:pt>
                <c:pt idx="7">
                  <c:v>11600753</c:v>
                </c:pt>
                <c:pt idx="8">
                  <c:v>13553907</c:v>
                </c:pt>
                <c:pt idx="9">
                  <c:v>10737085</c:v>
                </c:pt>
                <c:pt idx="10">
                  <c:v>8693256</c:v>
                </c:pt>
                <c:pt idx="11">
                  <c:v>19452403</c:v>
                </c:pt>
                <c:pt idx="12">
                  <c:v>18628285</c:v>
                </c:pt>
                <c:pt idx="13">
                  <c:v>32343340</c:v>
                </c:pt>
                <c:pt idx="14">
                  <c:v>19784525</c:v>
                </c:pt>
                <c:pt idx="15">
                  <c:v>10853776</c:v>
                </c:pt>
                <c:pt idx="16">
                  <c:v>6086585</c:v>
                </c:pt>
                <c:pt idx="17">
                  <c:v>12022031</c:v>
                </c:pt>
                <c:pt idx="18">
                  <c:v>18921216</c:v>
                </c:pt>
                <c:pt idx="19">
                  <c:v>15802197</c:v>
                </c:pt>
                <c:pt idx="20">
                  <c:v>10034026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Charts!$R$90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Charts!$P$91:$P$112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Charts!$R$91:$R$112</c:f>
              <c:numCache>
                <c:formatCode>General</c:formatCode>
                <c:ptCount val="22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502192</c:v>
                </c:pt>
                <c:pt idx="6">
                  <c:v>15393973</c:v>
                </c:pt>
                <c:pt idx="7">
                  <c:v>11243709</c:v>
                </c:pt>
                <c:pt idx="8">
                  <c:v>14787145</c:v>
                </c:pt>
                <c:pt idx="9">
                  <c:v>9610602</c:v>
                </c:pt>
                <c:pt idx="10">
                  <c:v>9063528</c:v>
                </c:pt>
                <c:pt idx="11">
                  <c:v>20394911</c:v>
                </c:pt>
                <c:pt idx="12">
                  <c:v>19226732</c:v>
                </c:pt>
                <c:pt idx="13">
                  <c:v>32880395</c:v>
                </c:pt>
                <c:pt idx="14">
                  <c:v>18966596</c:v>
                </c:pt>
                <c:pt idx="15">
                  <c:v>10915076</c:v>
                </c:pt>
                <c:pt idx="16">
                  <c:v>5789041</c:v>
                </c:pt>
                <c:pt idx="17">
                  <c:v>12477272</c:v>
                </c:pt>
                <c:pt idx="18">
                  <c:v>19497479</c:v>
                </c:pt>
                <c:pt idx="19">
                  <c:v>17014695</c:v>
                </c:pt>
                <c:pt idx="20">
                  <c:v>12922156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Charts!$S$90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Charts!$P$91:$P$112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Charts!$S$91:$S$112</c:f>
              <c:numCache>
                <c:formatCode>General</c:formatCode>
                <c:ptCount val="22"/>
                <c:pt idx="0">
                  <c:v>6822335</c:v>
                </c:pt>
                <c:pt idx="1">
                  <c:v>30244961</c:v>
                </c:pt>
                <c:pt idx="2">
                  <c:v>14103829</c:v>
                </c:pt>
                <c:pt idx="3">
                  <c:v>33555316</c:v>
                </c:pt>
                <c:pt idx="4">
                  <c:v>18938598</c:v>
                </c:pt>
                <c:pt idx="5">
                  <c:v>498094</c:v>
                </c:pt>
                <c:pt idx="6">
                  <c:v>15399376</c:v>
                </c:pt>
                <c:pt idx="7">
                  <c:v>11103027</c:v>
                </c:pt>
                <c:pt idx="8">
                  <c:v>15958185</c:v>
                </c:pt>
                <c:pt idx="9">
                  <c:v>9343343</c:v>
                </c:pt>
                <c:pt idx="10">
                  <c:v>8783599</c:v>
                </c:pt>
                <c:pt idx="11">
                  <c:v>20251924</c:v>
                </c:pt>
                <c:pt idx="12">
                  <c:v>20104238</c:v>
                </c:pt>
                <c:pt idx="13">
                  <c:v>33320366</c:v>
                </c:pt>
                <c:pt idx="14">
                  <c:v>18702539</c:v>
                </c:pt>
                <c:pt idx="15">
                  <c:v>10880825</c:v>
                </c:pt>
                <c:pt idx="16">
                  <c:v>5979471</c:v>
                </c:pt>
                <c:pt idx="17">
                  <c:v>14133491</c:v>
                </c:pt>
                <c:pt idx="18">
                  <c:v>19815403</c:v>
                </c:pt>
                <c:pt idx="19">
                  <c:v>18068157</c:v>
                </c:pt>
                <c:pt idx="20">
                  <c:v>14963705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Charts!$T$90</c:f>
              <c:strCache>
                <c:ptCount val="1"/>
                <c:pt idx="0">
                  <c:v>Jul-18</c:v>
                </c:pt>
              </c:strCache>
            </c:strRef>
          </c:tx>
          <c:invertIfNegative val="0"/>
          <c:cat>
            <c:strRef>
              <c:f>Charts!$P$91:$P$112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Charts!$T$91:$T$112</c:f>
              <c:numCache>
                <c:formatCode>General</c:formatCode>
                <c:ptCount val="22"/>
                <c:pt idx="0">
                  <c:v>7028772</c:v>
                </c:pt>
                <c:pt idx="1">
                  <c:v>30419416</c:v>
                </c:pt>
                <c:pt idx="2">
                  <c:v>14125931</c:v>
                </c:pt>
                <c:pt idx="3">
                  <c:v>35089451</c:v>
                </c:pt>
                <c:pt idx="4">
                  <c:v>20445799</c:v>
                </c:pt>
                <c:pt idx="5">
                  <c:v>491425</c:v>
                </c:pt>
                <c:pt idx="6">
                  <c:v>14461316</c:v>
                </c:pt>
                <c:pt idx="7">
                  <c:v>11055946</c:v>
                </c:pt>
                <c:pt idx="8">
                  <c:v>15376413</c:v>
                </c:pt>
                <c:pt idx="9">
                  <c:v>9457168</c:v>
                </c:pt>
                <c:pt idx="10">
                  <c:v>8872743</c:v>
                </c:pt>
                <c:pt idx="11">
                  <c:v>21634151</c:v>
                </c:pt>
                <c:pt idx="12">
                  <c:v>19573567</c:v>
                </c:pt>
                <c:pt idx="13">
                  <c:v>33438163</c:v>
                </c:pt>
                <c:pt idx="14">
                  <c:v>18689347</c:v>
                </c:pt>
                <c:pt idx="15">
                  <c:v>11135851</c:v>
                </c:pt>
                <c:pt idx="16">
                  <c:v>6074854</c:v>
                </c:pt>
                <c:pt idx="17">
                  <c:v>14322630</c:v>
                </c:pt>
                <c:pt idx="18">
                  <c:v>21130507</c:v>
                </c:pt>
                <c:pt idx="19">
                  <c:v>19847149</c:v>
                </c:pt>
                <c:pt idx="20">
                  <c:v>16813361</c:v>
                </c:pt>
                <c:pt idx="21">
                  <c:v>640000</c:v>
                </c:pt>
              </c:numCache>
            </c:numRef>
          </c:val>
        </c:ser>
        <c:ser>
          <c:idx val="4"/>
          <c:order val="4"/>
          <c:tx>
            <c:strRef>
              <c:f>Charts!$U$90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cat>
            <c:strRef>
              <c:f>Charts!$P$91:$P$112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Charts!$U$91:$U$112</c:f>
              <c:numCache>
                <c:formatCode>#,##0</c:formatCode>
                <c:ptCount val="22"/>
                <c:pt idx="0">
                  <c:v>6664525</c:v>
                </c:pt>
                <c:pt idx="1">
                  <c:v>30175376</c:v>
                </c:pt>
                <c:pt idx="2">
                  <c:v>13667468</c:v>
                </c:pt>
                <c:pt idx="3">
                  <c:v>35509658</c:v>
                </c:pt>
                <c:pt idx="4">
                  <c:v>20829050</c:v>
                </c:pt>
                <c:pt idx="5">
                  <c:v>488077</c:v>
                </c:pt>
                <c:pt idx="6">
                  <c:v>13817967</c:v>
                </c:pt>
                <c:pt idx="7">
                  <c:v>10586398</c:v>
                </c:pt>
                <c:pt idx="8">
                  <c:v>14755813</c:v>
                </c:pt>
                <c:pt idx="9">
                  <c:v>7950879</c:v>
                </c:pt>
                <c:pt idx="10">
                  <c:v>8492581</c:v>
                </c:pt>
                <c:pt idx="11">
                  <c:v>21944444</c:v>
                </c:pt>
                <c:pt idx="12">
                  <c:v>21294135</c:v>
                </c:pt>
                <c:pt idx="13">
                  <c:v>30841471</c:v>
                </c:pt>
                <c:pt idx="14">
                  <c:v>17123087</c:v>
                </c:pt>
                <c:pt idx="15">
                  <c:v>10452444</c:v>
                </c:pt>
                <c:pt idx="16">
                  <c:v>5250182</c:v>
                </c:pt>
                <c:pt idx="17">
                  <c:v>14507124</c:v>
                </c:pt>
                <c:pt idx="18">
                  <c:v>20373872</c:v>
                </c:pt>
                <c:pt idx="19">
                  <c:v>20449213</c:v>
                </c:pt>
                <c:pt idx="20">
                  <c:v>16772120</c:v>
                </c:pt>
                <c:pt idx="21">
                  <c:v>3300000</c:v>
                </c:pt>
              </c:numCache>
            </c:numRef>
          </c:val>
        </c:ser>
        <c:ser>
          <c:idx val="5"/>
          <c:order val="5"/>
          <c:tx>
            <c:strRef>
              <c:f>Charts!$V$90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cat>
            <c:strRef>
              <c:f>Charts!$P$91:$P$112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Charts!$V$91:$V$112</c:f>
              <c:numCache>
                <c:formatCode>#,##0</c:formatCode>
                <c:ptCount val="22"/>
                <c:pt idx="0">
                  <c:v>7085551</c:v>
                </c:pt>
                <c:pt idx="1">
                  <c:v>32245714</c:v>
                </c:pt>
                <c:pt idx="2">
                  <c:v>14194835</c:v>
                </c:pt>
                <c:pt idx="3">
                  <c:v>37171187</c:v>
                </c:pt>
                <c:pt idx="4">
                  <c:v>21895007</c:v>
                </c:pt>
                <c:pt idx="5">
                  <c:v>487387</c:v>
                </c:pt>
                <c:pt idx="6">
                  <c:v>15059875</c:v>
                </c:pt>
                <c:pt idx="7">
                  <c:v>11948567</c:v>
                </c:pt>
                <c:pt idx="8">
                  <c:v>14034928</c:v>
                </c:pt>
                <c:pt idx="9">
                  <c:v>6622765</c:v>
                </c:pt>
                <c:pt idx="10">
                  <c:v>8980728</c:v>
                </c:pt>
                <c:pt idx="11">
                  <c:v>23383107</c:v>
                </c:pt>
                <c:pt idx="12">
                  <c:v>20005920</c:v>
                </c:pt>
                <c:pt idx="13">
                  <c:v>32854569</c:v>
                </c:pt>
                <c:pt idx="14">
                  <c:v>18020448</c:v>
                </c:pt>
                <c:pt idx="15">
                  <c:v>10439722</c:v>
                </c:pt>
                <c:pt idx="16">
                  <c:v>5090534</c:v>
                </c:pt>
                <c:pt idx="17">
                  <c:v>14683589</c:v>
                </c:pt>
                <c:pt idx="18">
                  <c:v>22715937</c:v>
                </c:pt>
                <c:pt idx="19">
                  <c:v>20604431</c:v>
                </c:pt>
                <c:pt idx="20">
                  <c:v>18750347</c:v>
                </c:pt>
                <c:pt idx="21">
                  <c:v>5362813</c:v>
                </c:pt>
              </c:numCache>
            </c:numRef>
          </c:val>
        </c:ser>
        <c:ser>
          <c:idx val="6"/>
          <c:order val="6"/>
          <c:tx>
            <c:strRef>
              <c:f>Charts!$W$90</c:f>
              <c:strCache>
                <c:ptCount val="1"/>
                <c:pt idx="0">
                  <c:v>Oct-18</c:v>
                </c:pt>
              </c:strCache>
            </c:strRef>
          </c:tx>
          <c:invertIfNegative val="0"/>
          <c:cat>
            <c:strRef>
              <c:f>Charts!$P$91:$P$112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Charts!$W$91:$W$112</c:f>
              <c:numCache>
                <c:formatCode>#,##0</c:formatCode>
                <c:ptCount val="22"/>
                <c:pt idx="0">
                  <c:v>7419014</c:v>
                </c:pt>
                <c:pt idx="1">
                  <c:v>34182480</c:v>
                </c:pt>
                <c:pt idx="2">
                  <c:v>14337530</c:v>
                </c:pt>
                <c:pt idx="3">
                  <c:v>36673927</c:v>
                </c:pt>
                <c:pt idx="4">
                  <c:v>21265802</c:v>
                </c:pt>
                <c:pt idx="5">
                  <c:v>484852</c:v>
                </c:pt>
                <c:pt idx="6">
                  <c:v>14461724</c:v>
                </c:pt>
                <c:pt idx="7">
                  <c:v>12625012</c:v>
                </c:pt>
                <c:pt idx="8">
                  <c:v>13183258</c:v>
                </c:pt>
                <c:pt idx="9">
                  <c:v>5351418</c:v>
                </c:pt>
                <c:pt idx="10">
                  <c:v>9312030</c:v>
                </c:pt>
                <c:pt idx="11">
                  <c:v>25584796</c:v>
                </c:pt>
                <c:pt idx="12">
                  <c:v>19841612</c:v>
                </c:pt>
                <c:pt idx="13">
                  <c:v>33760383</c:v>
                </c:pt>
                <c:pt idx="14">
                  <c:v>17258994</c:v>
                </c:pt>
                <c:pt idx="15">
                  <c:v>11160180</c:v>
                </c:pt>
                <c:pt idx="16">
                  <c:v>5555558</c:v>
                </c:pt>
                <c:pt idx="17">
                  <c:v>14755190</c:v>
                </c:pt>
                <c:pt idx="18">
                  <c:v>23582784</c:v>
                </c:pt>
                <c:pt idx="19">
                  <c:v>20991348</c:v>
                </c:pt>
                <c:pt idx="20">
                  <c:v>19028268</c:v>
                </c:pt>
                <c:pt idx="21">
                  <c:v>7651924</c:v>
                </c:pt>
              </c:numCache>
            </c:numRef>
          </c:val>
        </c:ser>
        <c:ser>
          <c:idx val="7"/>
          <c:order val="7"/>
          <c:tx>
            <c:strRef>
              <c:f>Charts!$X$90</c:f>
              <c:strCache>
                <c:ptCount val="1"/>
                <c:pt idx="0">
                  <c:v>Nov-18</c:v>
                </c:pt>
              </c:strCache>
            </c:strRef>
          </c:tx>
          <c:invertIfNegative val="0"/>
          <c:cat>
            <c:strRef>
              <c:f>Charts!$P$91:$P$112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Charts!$X$91:$X$112</c:f>
              <c:numCache>
                <c:formatCode>#,##0</c:formatCode>
                <c:ptCount val="22"/>
                <c:pt idx="0">
                  <c:v>6886261</c:v>
                </c:pt>
                <c:pt idx="1">
                  <c:v>32157862</c:v>
                </c:pt>
                <c:pt idx="2">
                  <c:v>12954063</c:v>
                </c:pt>
                <c:pt idx="3">
                  <c:v>33828045</c:v>
                </c:pt>
                <c:pt idx="4">
                  <c:v>20110929</c:v>
                </c:pt>
                <c:pt idx="5">
                  <c:v>484370</c:v>
                </c:pt>
                <c:pt idx="6">
                  <c:v>13216372</c:v>
                </c:pt>
                <c:pt idx="7">
                  <c:v>12059184</c:v>
                </c:pt>
                <c:pt idx="8">
                  <c:v>11697008</c:v>
                </c:pt>
                <c:pt idx="9">
                  <c:v>4397628</c:v>
                </c:pt>
                <c:pt idx="10">
                  <c:v>9710422</c:v>
                </c:pt>
                <c:pt idx="11">
                  <c:v>23829386</c:v>
                </c:pt>
                <c:pt idx="12">
                  <c:v>18331799</c:v>
                </c:pt>
                <c:pt idx="13">
                  <c:v>31149146</c:v>
                </c:pt>
                <c:pt idx="14">
                  <c:v>16053176</c:v>
                </c:pt>
                <c:pt idx="15">
                  <c:v>11038037</c:v>
                </c:pt>
                <c:pt idx="16">
                  <c:v>4879187</c:v>
                </c:pt>
                <c:pt idx="17">
                  <c:v>12884473</c:v>
                </c:pt>
                <c:pt idx="18">
                  <c:v>21802555</c:v>
                </c:pt>
                <c:pt idx="19">
                  <c:v>19512112</c:v>
                </c:pt>
                <c:pt idx="20">
                  <c:v>18138202</c:v>
                </c:pt>
                <c:pt idx="21">
                  <c:v>8475854</c:v>
                </c:pt>
              </c:numCache>
            </c:numRef>
          </c:val>
        </c:ser>
        <c:ser>
          <c:idx val="8"/>
          <c:order val="8"/>
          <c:tx>
            <c:strRef>
              <c:f>Charts!$Y$90</c:f>
              <c:strCache>
                <c:ptCount val="1"/>
                <c:pt idx="0">
                  <c:v>Dec-18</c:v>
                </c:pt>
              </c:strCache>
            </c:strRef>
          </c:tx>
          <c:invertIfNegative val="0"/>
          <c:cat>
            <c:strRef>
              <c:f>Charts!$P$91:$P$112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Charts!$Y$91:$Y$112</c:f>
              <c:numCache>
                <c:formatCode>#,##0</c:formatCode>
                <c:ptCount val="22"/>
                <c:pt idx="0">
                  <c:v>7055536</c:v>
                </c:pt>
                <c:pt idx="1">
                  <c:v>33851854</c:v>
                </c:pt>
                <c:pt idx="2">
                  <c:v>15603100</c:v>
                </c:pt>
                <c:pt idx="3">
                  <c:v>32539656</c:v>
                </c:pt>
                <c:pt idx="4">
                  <c:v>20463860</c:v>
                </c:pt>
                <c:pt idx="5">
                  <c:v>484370</c:v>
                </c:pt>
                <c:pt idx="6">
                  <c:v>13576031</c:v>
                </c:pt>
                <c:pt idx="7">
                  <c:v>13178281</c:v>
                </c:pt>
                <c:pt idx="8">
                  <c:v>11265780</c:v>
                </c:pt>
                <c:pt idx="9">
                  <c:v>3496572</c:v>
                </c:pt>
                <c:pt idx="10">
                  <c:v>9577639</c:v>
                </c:pt>
                <c:pt idx="11">
                  <c:v>23869695</c:v>
                </c:pt>
                <c:pt idx="12">
                  <c:v>17176160</c:v>
                </c:pt>
                <c:pt idx="13">
                  <c:v>30107522</c:v>
                </c:pt>
                <c:pt idx="14">
                  <c:v>14803872</c:v>
                </c:pt>
                <c:pt idx="15">
                  <c:v>11270206</c:v>
                </c:pt>
                <c:pt idx="16">
                  <c:v>5180160</c:v>
                </c:pt>
                <c:pt idx="17">
                  <c:v>12648346</c:v>
                </c:pt>
                <c:pt idx="18">
                  <c:v>21187234</c:v>
                </c:pt>
                <c:pt idx="19">
                  <c:v>18597471</c:v>
                </c:pt>
                <c:pt idx="20">
                  <c:v>17693211</c:v>
                </c:pt>
                <c:pt idx="21">
                  <c:v>9542441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06752"/>
        <c:axId val="204120832"/>
        <c:axId val="0"/>
      </c:bar3DChart>
      <c:catAx>
        <c:axId val="20410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120832"/>
        <c:crosses val="autoZero"/>
        <c:auto val="1"/>
        <c:lblAlgn val="ctr"/>
        <c:lblOffset val="100"/>
        <c:noMultiLvlLbl val="0"/>
      </c:catAx>
      <c:valAx>
        <c:axId val="20412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106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929195858391721"/>
          <c:y val="0.4334205711231266"/>
          <c:w val="5.8456273645982784E-2"/>
          <c:h val="0.40314934767898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Loans Outstanding (Rs.)</a:t>
            </a:r>
          </a:p>
        </c:rich>
      </c:tx>
      <c:overlay val="0"/>
    </c:title>
    <c:autoTitleDeleted val="0"/>
    <c:view3D>
      <c:rotX val="15"/>
      <c:hPercent val="49"/>
      <c:rotY val="20"/>
      <c:depthPercent val="20"/>
      <c:rAngAx val="1"/>
    </c:view3D>
    <c:floor>
      <c:thickness val="0"/>
    </c:floor>
    <c:sideWall>
      <c:thickness val="0"/>
      <c:spPr>
        <a:solidFill>
          <a:schemeClr val="tx2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cat>
            <c:numRef>
              <c:f>'Charts (Old)'!$R$12:$R$41</c:f>
              <c:numCache>
                <c:formatCode>mmm\-yy</c:formatCode>
                <c:ptCount val="30"/>
                <c:pt idx="0">
                  <c:v>42445</c:v>
                </c:pt>
                <c:pt idx="1">
                  <c:v>42476</c:v>
                </c:pt>
                <c:pt idx="2">
                  <c:v>42491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  <c:pt idx="12">
                  <c:v>42810</c:v>
                </c:pt>
                <c:pt idx="13">
                  <c:v>42841</c:v>
                </c:pt>
                <c:pt idx="14">
                  <c:v>42871</c:v>
                </c:pt>
                <c:pt idx="15">
                  <c:v>42903</c:v>
                </c:pt>
                <c:pt idx="16">
                  <c:v>42933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</c:numCache>
            </c:numRef>
          </c:cat>
          <c:val>
            <c:numRef>
              <c:f>'Charts (Old)'!$T$12:$T$41</c:f>
              <c:numCache>
                <c:formatCode>#,##0</c:formatCode>
                <c:ptCount val="30"/>
                <c:pt idx="0">
                  <c:v>208439304</c:v>
                </c:pt>
                <c:pt idx="1">
                  <c:v>211265151</c:v>
                </c:pt>
                <c:pt idx="2">
                  <c:v>216022361</c:v>
                </c:pt>
                <c:pt idx="3">
                  <c:v>220020378</c:v>
                </c:pt>
                <c:pt idx="4">
                  <c:v>225853137</c:v>
                </c:pt>
                <c:pt idx="5">
                  <c:v>234200779.00000003</c:v>
                </c:pt>
                <c:pt idx="6">
                  <c:v>244166144.99999988</c:v>
                </c:pt>
                <c:pt idx="7">
                  <c:v>253673756</c:v>
                </c:pt>
                <c:pt idx="8">
                  <c:v>239405928</c:v>
                </c:pt>
                <c:pt idx="9">
                  <c:v>236289827</c:v>
                </c:pt>
                <c:pt idx="10">
                  <c:v>229311121</c:v>
                </c:pt>
                <c:pt idx="11">
                  <c:v>230183097</c:v>
                </c:pt>
                <c:pt idx="12">
                  <c:v>246592088</c:v>
                </c:pt>
                <c:pt idx="13">
                  <c:v>248230877</c:v>
                </c:pt>
                <c:pt idx="14">
                  <c:v>246218177</c:v>
                </c:pt>
                <c:pt idx="15">
                  <c:v>247779908</c:v>
                </c:pt>
                <c:pt idx="16">
                  <c:v>248199392</c:v>
                </c:pt>
                <c:pt idx="17">
                  <c:v>254061140</c:v>
                </c:pt>
                <c:pt idx="18">
                  <c:v>260793120</c:v>
                </c:pt>
                <c:pt idx="19">
                  <c:v>264071074</c:v>
                </c:pt>
                <c:pt idx="20">
                  <c:v>269071600</c:v>
                </c:pt>
                <c:pt idx="21">
                  <c:v>277558350</c:v>
                </c:pt>
                <c:pt idx="22">
                  <c:v>283681809</c:v>
                </c:pt>
                <c:pt idx="23">
                  <c:v>293786537</c:v>
                </c:pt>
                <c:pt idx="24">
                  <c:v>315767982</c:v>
                </c:pt>
                <c:pt idx="25">
                  <c:v>315778349</c:v>
                </c:pt>
                <c:pt idx="26">
                  <c:v>330385211</c:v>
                </c:pt>
                <c:pt idx="27">
                  <c:v>340970782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089920"/>
        <c:axId val="173091456"/>
        <c:axId val="0"/>
      </c:bar3DChart>
      <c:dateAx>
        <c:axId val="173089920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low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91456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73091456"/>
        <c:scaling>
          <c:orientation val="minMax"/>
          <c:min val="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08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204800065180325"/>
          <c:y val="4.5112781954887216E-2"/>
          <c:w val="0.99039242045963771"/>
          <c:h val="0.99097744360902251"/>
        </c:manualLayout>
      </c:layout>
      <c:overlay val="0"/>
      <c:txPr>
        <a:bodyPr/>
        <a:lstStyle/>
        <a:p>
          <a:pPr rtl="0">
            <a:defRPr sz="46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Rural-Urban-O/s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68641470888662E-2"/>
          <c:y val="0.16608710867663282"/>
          <c:w val="0.75376094842077324"/>
          <c:h val="0.79526554832819807"/>
        </c:manualLayout>
      </c:layout>
      <c:pie3DChart>
        <c:varyColors val="1"/>
        <c:ser>
          <c:idx val="0"/>
          <c:order val="0"/>
          <c:tx>
            <c:strRef>
              <c:f>'Charts (Old)'!$T$48</c:f>
              <c:strCache>
                <c:ptCount val="1"/>
                <c:pt idx="0">
                  <c:v>No.of Borrowers 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cat>
            <c:strRef>
              <c:f>'Charts (Old)'!$S$64:$S$65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'Charts (Old)'!$T$64:$T$65</c:f>
              <c:numCache>
                <c:formatCode>#,##0</c:formatCode>
                <c:ptCount val="2"/>
                <c:pt idx="0">
                  <c:v>184828533</c:v>
                </c:pt>
                <c:pt idx="1">
                  <c:v>158340464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7183278919403"/>
          <c:y val="0.33781190019193857"/>
          <c:w val="0.97358075667370847"/>
          <c:h val="0.63915547024952013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175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Product O/s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25196273830763E-2"/>
          <c:y val="0.24776119402985078"/>
          <c:w val="0.67181910170812975"/>
          <c:h val="0.63924737431963341"/>
        </c:manualLayout>
      </c:layout>
      <c:pie3DChart>
        <c:varyColors val="1"/>
        <c:ser>
          <c:idx val="0"/>
          <c:order val="0"/>
          <c:tx>
            <c:strRef>
              <c:f>'Charts (Old)'!$S$58:$T$58</c:f>
              <c:strCache>
                <c:ptCount val="1"/>
                <c:pt idx="0">
                  <c:v>Product Loans O/s (Rs.)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'Charts (Old)'!$S$59:$S$62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'Charts (Old)'!$T$59:$T$62</c:f>
              <c:numCache>
                <c:formatCode>#,##0</c:formatCode>
                <c:ptCount val="4"/>
                <c:pt idx="0">
                  <c:v>320627445</c:v>
                </c:pt>
                <c:pt idx="1">
                  <c:v>22274708</c:v>
                </c:pt>
                <c:pt idx="2">
                  <c:v>9566</c:v>
                </c:pt>
                <c:pt idx="3">
                  <c:v>257278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56623143626039"/>
          <c:y val="0.2254341328721193"/>
          <c:w val="0.97468454101465174"/>
          <c:h val="0.69749730705627111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Borrower and O/S comparision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64243892590349"/>
          <c:y val="0.14673944532360611"/>
          <c:w val="0.73264688067837691"/>
          <c:h val="0.50324475173454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(Old)'!$T$68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'Charts (Old)'!$S$69:$S$91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(Old)'!$T$69:$T$91</c:f>
              <c:numCache>
                <c:formatCode>#,##0</c:formatCode>
                <c:ptCount val="23"/>
                <c:pt idx="0">
                  <c:v>589</c:v>
                </c:pt>
                <c:pt idx="1">
                  <c:v>2402</c:v>
                </c:pt>
                <c:pt idx="2">
                  <c:v>1156</c:v>
                </c:pt>
                <c:pt idx="3">
                  <c:v>2746</c:v>
                </c:pt>
                <c:pt idx="4">
                  <c:v>1492</c:v>
                </c:pt>
                <c:pt idx="5">
                  <c:v>0</c:v>
                </c:pt>
                <c:pt idx="6">
                  <c:v>88</c:v>
                </c:pt>
                <c:pt idx="7">
                  <c:v>1171</c:v>
                </c:pt>
                <c:pt idx="8">
                  <c:v>1183</c:v>
                </c:pt>
                <c:pt idx="9">
                  <c:v>937</c:v>
                </c:pt>
                <c:pt idx="10">
                  <c:v>415</c:v>
                </c:pt>
                <c:pt idx="11">
                  <c:v>557</c:v>
                </c:pt>
                <c:pt idx="12">
                  <c:v>678</c:v>
                </c:pt>
                <c:pt idx="13">
                  <c:v>1701</c:v>
                </c:pt>
                <c:pt idx="14">
                  <c:v>1401</c:v>
                </c:pt>
                <c:pt idx="15">
                  <c:v>2284</c:v>
                </c:pt>
                <c:pt idx="16">
                  <c:v>1488</c:v>
                </c:pt>
                <c:pt idx="17">
                  <c:v>1067</c:v>
                </c:pt>
                <c:pt idx="18">
                  <c:v>398</c:v>
                </c:pt>
                <c:pt idx="19">
                  <c:v>983</c:v>
                </c:pt>
                <c:pt idx="20">
                  <c:v>1971</c:v>
                </c:pt>
                <c:pt idx="21">
                  <c:v>1917</c:v>
                </c:pt>
                <c:pt idx="22">
                  <c:v>1532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49344"/>
        <c:axId val="204255616"/>
      </c:barChart>
      <c:barChart>
        <c:barDir val="col"/>
        <c:grouping val="clustered"/>
        <c:varyColors val="0"/>
        <c:ser>
          <c:idx val="1"/>
          <c:order val="1"/>
          <c:tx>
            <c:strRef>
              <c:f>'Charts (Old)'!$U$68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'Charts (Old)'!$S$69:$S$90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</c:strCache>
            </c:strRef>
          </c:cat>
          <c:val>
            <c:numRef>
              <c:f>'Charts (Old)'!$U$69:$U$90</c:f>
              <c:numCache>
                <c:formatCode>#,##0</c:formatCode>
                <c:ptCount val="22"/>
                <c:pt idx="0">
                  <c:v>7055536</c:v>
                </c:pt>
                <c:pt idx="1">
                  <c:v>33851854</c:v>
                </c:pt>
                <c:pt idx="2">
                  <c:v>15603100</c:v>
                </c:pt>
                <c:pt idx="3">
                  <c:v>32539656</c:v>
                </c:pt>
                <c:pt idx="4">
                  <c:v>20463860</c:v>
                </c:pt>
                <c:pt idx="5">
                  <c:v>0</c:v>
                </c:pt>
                <c:pt idx="6">
                  <c:v>484370</c:v>
                </c:pt>
                <c:pt idx="7">
                  <c:v>13576031</c:v>
                </c:pt>
                <c:pt idx="8">
                  <c:v>13178281</c:v>
                </c:pt>
                <c:pt idx="9">
                  <c:v>11265780</c:v>
                </c:pt>
                <c:pt idx="10">
                  <c:v>3496572</c:v>
                </c:pt>
                <c:pt idx="11">
                  <c:v>9542441</c:v>
                </c:pt>
                <c:pt idx="12">
                  <c:v>9577639</c:v>
                </c:pt>
                <c:pt idx="13">
                  <c:v>23869695</c:v>
                </c:pt>
                <c:pt idx="14">
                  <c:v>17176160</c:v>
                </c:pt>
                <c:pt idx="15">
                  <c:v>30107522</c:v>
                </c:pt>
                <c:pt idx="16">
                  <c:v>14803872</c:v>
                </c:pt>
                <c:pt idx="17">
                  <c:v>11270206</c:v>
                </c:pt>
                <c:pt idx="18">
                  <c:v>5180160</c:v>
                </c:pt>
                <c:pt idx="19">
                  <c:v>12648346</c:v>
                </c:pt>
                <c:pt idx="20">
                  <c:v>21187234</c:v>
                </c:pt>
                <c:pt idx="21">
                  <c:v>18597471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04257536"/>
        <c:axId val="204263424"/>
      </c:barChart>
      <c:catAx>
        <c:axId val="20424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Branches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255616"/>
        <c:crosses val="autoZero"/>
        <c:auto val="1"/>
        <c:lblAlgn val="ctr"/>
        <c:lblOffset val="100"/>
        <c:noMultiLvlLbl val="0"/>
      </c:catAx>
      <c:valAx>
        <c:axId val="204255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No. of Member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249344"/>
        <c:crosses val="autoZero"/>
        <c:crossBetween val="between"/>
      </c:valAx>
      <c:catAx>
        <c:axId val="204257536"/>
        <c:scaling>
          <c:orientation val="minMax"/>
        </c:scaling>
        <c:delete val="1"/>
        <c:axPos val="b"/>
        <c:majorTickMark val="out"/>
        <c:minorTickMark val="none"/>
        <c:tickLblPos val="nextTo"/>
        <c:crossAx val="204263424"/>
        <c:crosses val="autoZero"/>
        <c:auto val="1"/>
        <c:lblAlgn val="ctr"/>
        <c:lblOffset val="100"/>
        <c:noMultiLvlLbl val="0"/>
      </c:catAx>
      <c:valAx>
        <c:axId val="2042634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257536"/>
        <c:crosses val="max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wMode val="edge"/>
          <c:hMode val="edge"/>
          <c:x val="0.82831013095840078"/>
          <c:y val="0.80057002490073359"/>
          <c:w val="0.96854614503462289"/>
          <c:h val="0.91880364313435181"/>
        </c:manualLayout>
      </c:layout>
      <c:overlay val="0"/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no. of Borrowers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141923688709068E-2"/>
          <c:y val="0.17210656205097544"/>
          <c:w val="0.8259763325685936"/>
          <c:h val="0.63421378107848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(Old)'!$U$94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(Old)'!$U$95:$U$117</c:f>
              <c:numCache>
                <c:formatCode>General</c:formatCode>
                <c:ptCount val="23"/>
                <c:pt idx="0">
                  <c:v>681</c:v>
                </c:pt>
                <c:pt idx="1">
                  <c:v>1855</c:v>
                </c:pt>
                <c:pt idx="2">
                  <c:v>1199</c:v>
                </c:pt>
                <c:pt idx="3">
                  <c:v>1732</c:v>
                </c:pt>
                <c:pt idx="4">
                  <c:v>1209</c:v>
                </c:pt>
                <c:pt idx="5">
                  <c:v>0</c:v>
                </c:pt>
                <c:pt idx="6">
                  <c:v>480</c:v>
                </c:pt>
                <c:pt idx="7">
                  <c:v>1199</c:v>
                </c:pt>
                <c:pt idx="8">
                  <c:v>691</c:v>
                </c:pt>
                <c:pt idx="9">
                  <c:v>1501</c:v>
                </c:pt>
                <c:pt idx="10">
                  <c:v>1438</c:v>
                </c:pt>
                <c:pt idx="11">
                  <c:v>490</c:v>
                </c:pt>
                <c:pt idx="12">
                  <c:v>617</c:v>
                </c:pt>
                <c:pt idx="13">
                  <c:v>1239</c:v>
                </c:pt>
                <c:pt idx="14">
                  <c:v>1141</c:v>
                </c:pt>
                <c:pt idx="15">
                  <c:v>1769</c:v>
                </c:pt>
                <c:pt idx="16">
                  <c:v>1380</c:v>
                </c:pt>
                <c:pt idx="17">
                  <c:v>1075</c:v>
                </c:pt>
                <c:pt idx="18">
                  <c:v>808</c:v>
                </c:pt>
                <c:pt idx="19">
                  <c:v>915</c:v>
                </c:pt>
                <c:pt idx="20">
                  <c:v>1245</c:v>
                </c:pt>
                <c:pt idx="21">
                  <c:v>1117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(Old)'!$V$94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(Old)'!$V$95:$V$117</c:f>
              <c:numCache>
                <c:formatCode>General</c:formatCode>
                <c:ptCount val="23"/>
                <c:pt idx="0">
                  <c:v>603</c:v>
                </c:pt>
                <c:pt idx="1">
                  <c:v>1974</c:v>
                </c:pt>
                <c:pt idx="2">
                  <c:v>1133</c:v>
                </c:pt>
                <c:pt idx="3">
                  <c:v>1791</c:v>
                </c:pt>
                <c:pt idx="4">
                  <c:v>1251</c:v>
                </c:pt>
                <c:pt idx="5">
                  <c:v>0</c:v>
                </c:pt>
                <c:pt idx="6">
                  <c:v>433</c:v>
                </c:pt>
                <c:pt idx="7">
                  <c:v>1138</c:v>
                </c:pt>
                <c:pt idx="8">
                  <c:v>687</c:v>
                </c:pt>
                <c:pt idx="9">
                  <c:v>1457</c:v>
                </c:pt>
                <c:pt idx="10">
                  <c:v>1268</c:v>
                </c:pt>
                <c:pt idx="11">
                  <c:v>483</c:v>
                </c:pt>
                <c:pt idx="12">
                  <c:v>627</c:v>
                </c:pt>
                <c:pt idx="13">
                  <c:v>1273</c:v>
                </c:pt>
                <c:pt idx="14">
                  <c:v>1099</c:v>
                </c:pt>
                <c:pt idx="15">
                  <c:v>1734</c:v>
                </c:pt>
                <c:pt idx="16">
                  <c:v>1437</c:v>
                </c:pt>
                <c:pt idx="17">
                  <c:v>1092</c:v>
                </c:pt>
                <c:pt idx="18">
                  <c:v>770</c:v>
                </c:pt>
                <c:pt idx="19">
                  <c:v>932</c:v>
                </c:pt>
                <c:pt idx="20">
                  <c:v>1203</c:v>
                </c:pt>
                <c:pt idx="21">
                  <c:v>1356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(Old)'!$W$94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(Old)'!$W$95:$W$117</c:f>
              <c:numCache>
                <c:formatCode>General</c:formatCode>
                <c:ptCount val="23"/>
                <c:pt idx="0">
                  <c:v>568</c:v>
                </c:pt>
                <c:pt idx="1">
                  <c:v>1979</c:v>
                </c:pt>
                <c:pt idx="2">
                  <c:v>1207</c:v>
                </c:pt>
                <c:pt idx="3">
                  <c:v>1906</c:v>
                </c:pt>
                <c:pt idx="4">
                  <c:v>1256</c:v>
                </c:pt>
                <c:pt idx="5">
                  <c:v>0</c:v>
                </c:pt>
                <c:pt idx="6">
                  <c:v>387</c:v>
                </c:pt>
                <c:pt idx="7">
                  <c:v>1143</c:v>
                </c:pt>
                <c:pt idx="8">
                  <c:v>704</c:v>
                </c:pt>
                <c:pt idx="9">
                  <c:v>1353</c:v>
                </c:pt>
                <c:pt idx="10">
                  <c:v>1087</c:v>
                </c:pt>
                <c:pt idx="11">
                  <c:v>468</c:v>
                </c:pt>
                <c:pt idx="12">
                  <c:v>648</c:v>
                </c:pt>
                <c:pt idx="13">
                  <c:v>1247</c:v>
                </c:pt>
                <c:pt idx="14">
                  <c:v>1138</c:v>
                </c:pt>
                <c:pt idx="15">
                  <c:v>1697</c:v>
                </c:pt>
                <c:pt idx="16">
                  <c:v>1455</c:v>
                </c:pt>
                <c:pt idx="17">
                  <c:v>1058</c:v>
                </c:pt>
                <c:pt idx="18">
                  <c:v>705</c:v>
                </c:pt>
                <c:pt idx="19">
                  <c:v>896</c:v>
                </c:pt>
                <c:pt idx="20">
                  <c:v>1238</c:v>
                </c:pt>
                <c:pt idx="21">
                  <c:v>1526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(Old)'!$X$94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(Old)'!$X$95:$X$117</c:f>
              <c:numCache>
                <c:formatCode>General</c:formatCode>
                <c:ptCount val="23"/>
                <c:pt idx="0">
                  <c:v>495</c:v>
                </c:pt>
                <c:pt idx="1">
                  <c:v>2003</c:v>
                </c:pt>
                <c:pt idx="2">
                  <c:v>1211</c:v>
                </c:pt>
                <c:pt idx="3">
                  <c:v>1949</c:v>
                </c:pt>
                <c:pt idx="4">
                  <c:v>1282</c:v>
                </c:pt>
                <c:pt idx="5">
                  <c:v>0</c:v>
                </c:pt>
                <c:pt idx="6">
                  <c:v>302</c:v>
                </c:pt>
                <c:pt idx="7">
                  <c:v>1118</c:v>
                </c:pt>
                <c:pt idx="8">
                  <c:v>730</c:v>
                </c:pt>
                <c:pt idx="9">
                  <c:v>1256</c:v>
                </c:pt>
                <c:pt idx="10">
                  <c:v>1147</c:v>
                </c:pt>
                <c:pt idx="11">
                  <c:v>433</c:v>
                </c:pt>
                <c:pt idx="12">
                  <c:v>651</c:v>
                </c:pt>
                <c:pt idx="13">
                  <c:v>1289</c:v>
                </c:pt>
                <c:pt idx="14">
                  <c:v>1158</c:v>
                </c:pt>
                <c:pt idx="15">
                  <c:v>1748</c:v>
                </c:pt>
                <c:pt idx="16">
                  <c:v>1396</c:v>
                </c:pt>
                <c:pt idx="17">
                  <c:v>1032</c:v>
                </c:pt>
                <c:pt idx="18">
                  <c:v>717</c:v>
                </c:pt>
                <c:pt idx="19">
                  <c:v>905</c:v>
                </c:pt>
                <c:pt idx="20">
                  <c:v>1263</c:v>
                </c:pt>
                <c:pt idx="21">
                  <c:v>1458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(Old)'!$Y$94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(Old)'!$Y$95:$Y$117</c:f>
              <c:numCache>
                <c:formatCode>General</c:formatCode>
                <c:ptCount val="23"/>
                <c:pt idx="0">
                  <c:v>448</c:v>
                </c:pt>
                <c:pt idx="1">
                  <c:v>1991</c:v>
                </c:pt>
                <c:pt idx="2">
                  <c:v>1203</c:v>
                </c:pt>
                <c:pt idx="3">
                  <c:v>1908</c:v>
                </c:pt>
                <c:pt idx="4">
                  <c:v>1260</c:v>
                </c:pt>
                <c:pt idx="5">
                  <c:v>0</c:v>
                </c:pt>
                <c:pt idx="6">
                  <c:v>261</c:v>
                </c:pt>
                <c:pt idx="7">
                  <c:v>1008</c:v>
                </c:pt>
                <c:pt idx="8">
                  <c:v>627</c:v>
                </c:pt>
                <c:pt idx="9">
                  <c:v>1251</c:v>
                </c:pt>
                <c:pt idx="10">
                  <c:v>1125</c:v>
                </c:pt>
                <c:pt idx="11">
                  <c:v>364</c:v>
                </c:pt>
                <c:pt idx="12">
                  <c:v>653</c:v>
                </c:pt>
                <c:pt idx="13">
                  <c:v>1286</c:v>
                </c:pt>
                <c:pt idx="14">
                  <c:v>1170</c:v>
                </c:pt>
                <c:pt idx="15">
                  <c:v>1708</c:v>
                </c:pt>
                <c:pt idx="16">
                  <c:v>1416</c:v>
                </c:pt>
                <c:pt idx="17">
                  <c:v>1048</c:v>
                </c:pt>
                <c:pt idx="18">
                  <c:v>705</c:v>
                </c:pt>
                <c:pt idx="19">
                  <c:v>879</c:v>
                </c:pt>
                <c:pt idx="20">
                  <c:v>1378</c:v>
                </c:pt>
                <c:pt idx="21">
                  <c:v>1589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(Old)'!$Z$94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(Old)'!$Z$95:$Z$117</c:f>
              <c:numCache>
                <c:formatCode>General</c:formatCode>
                <c:ptCount val="23"/>
                <c:pt idx="0">
                  <c:v>473</c:v>
                </c:pt>
                <c:pt idx="1">
                  <c:v>2051</c:v>
                </c:pt>
                <c:pt idx="2">
                  <c:v>1226</c:v>
                </c:pt>
                <c:pt idx="3">
                  <c:v>2017</c:v>
                </c:pt>
                <c:pt idx="4">
                  <c:v>1291</c:v>
                </c:pt>
                <c:pt idx="5">
                  <c:v>0</c:v>
                </c:pt>
                <c:pt idx="6">
                  <c:v>218</c:v>
                </c:pt>
                <c:pt idx="7">
                  <c:v>1054</c:v>
                </c:pt>
                <c:pt idx="8">
                  <c:v>795</c:v>
                </c:pt>
                <c:pt idx="9">
                  <c:v>1253</c:v>
                </c:pt>
                <c:pt idx="10">
                  <c:v>1085</c:v>
                </c:pt>
                <c:pt idx="11">
                  <c:v>281</c:v>
                </c:pt>
                <c:pt idx="12">
                  <c:v>672</c:v>
                </c:pt>
                <c:pt idx="13">
                  <c:v>1249</c:v>
                </c:pt>
                <c:pt idx="14">
                  <c:v>1266</c:v>
                </c:pt>
                <c:pt idx="15">
                  <c:v>1718</c:v>
                </c:pt>
                <c:pt idx="16">
                  <c:v>1485</c:v>
                </c:pt>
                <c:pt idx="17">
                  <c:v>1086</c:v>
                </c:pt>
                <c:pt idx="18">
                  <c:v>712</c:v>
                </c:pt>
                <c:pt idx="19">
                  <c:v>918</c:v>
                </c:pt>
                <c:pt idx="20">
                  <c:v>1458</c:v>
                </c:pt>
                <c:pt idx="21">
                  <c:v>1642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(Old)'!$AA$94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(Old)'!$AA$95:$AA$117</c:f>
              <c:numCache>
                <c:formatCode>General</c:formatCode>
                <c:ptCount val="23"/>
                <c:pt idx="0">
                  <c:v>480</c:v>
                </c:pt>
                <c:pt idx="1">
                  <c:v>2097</c:v>
                </c:pt>
                <c:pt idx="2">
                  <c:v>1249</c:v>
                </c:pt>
                <c:pt idx="3">
                  <c:v>2037</c:v>
                </c:pt>
                <c:pt idx="4">
                  <c:v>1358</c:v>
                </c:pt>
                <c:pt idx="5">
                  <c:v>0</c:v>
                </c:pt>
                <c:pt idx="6">
                  <c:v>204</c:v>
                </c:pt>
                <c:pt idx="7">
                  <c:v>1135</c:v>
                </c:pt>
                <c:pt idx="8">
                  <c:v>880</c:v>
                </c:pt>
                <c:pt idx="9">
                  <c:v>1278</c:v>
                </c:pt>
                <c:pt idx="10">
                  <c:v>1080</c:v>
                </c:pt>
                <c:pt idx="11">
                  <c:v>224</c:v>
                </c:pt>
                <c:pt idx="12">
                  <c:v>675</c:v>
                </c:pt>
                <c:pt idx="13">
                  <c:v>1289</c:v>
                </c:pt>
                <c:pt idx="14">
                  <c:v>1323</c:v>
                </c:pt>
                <c:pt idx="15">
                  <c:v>1781</c:v>
                </c:pt>
                <c:pt idx="16">
                  <c:v>1558</c:v>
                </c:pt>
                <c:pt idx="17">
                  <c:v>1116</c:v>
                </c:pt>
                <c:pt idx="18">
                  <c:v>662</c:v>
                </c:pt>
                <c:pt idx="19">
                  <c:v>951</c:v>
                </c:pt>
                <c:pt idx="20">
                  <c:v>1505</c:v>
                </c:pt>
                <c:pt idx="21">
                  <c:v>1677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(Old)'!$AB$94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(Old)'!$AB$95:$AB$117</c:f>
              <c:numCache>
                <c:formatCode>General</c:formatCode>
                <c:ptCount val="23"/>
                <c:pt idx="0">
                  <c:v>482</c:v>
                </c:pt>
                <c:pt idx="1">
                  <c:v>2155</c:v>
                </c:pt>
                <c:pt idx="2">
                  <c:v>1244</c:v>
                </c:pt>
                <c:pt idx="3">
                  <c:v>2079</c:v>
                </c:pt>
                <c:pt idx="4">
                  <c:v>1361</c:v>
                </c:pt>
                <c:pt idx="5">
                  <c:v>0</c:v>
                </c:pt>
                <c:pt idx="6">
                  <c:v>187</c:v>
                </c:pt>
                <c:pt idx="7">
                  <c:v>1173</c:v>
                </c:pt>
                <c:pt idx="8">
                  <c:v>951</c:v>
                </c:pt>
                <c:pt idx="9">
                  <c:v>1191</c:v>
                </c:pt>
                <c:pt idx="10">
                  <c:v>1014</c:v>
                </c:pt>
                <c:pt idx="11">
                  <c:v>204</c:v>
                </c:pt>
                <c:pt idx="12">
                  <c:v>682</c:v>
                </c:pt>
                <c:pt idx="13">
                  <c:v>1314</c:v>
                </c:pt>
                <c:pt idx="14">
                  <c:v>1381</c:v>
                </c:pt>
                <c:pt idx="15">
                  <c:v>1893</c:v>
                </c:pt>
                <c:pt idx="16">
                  <c:v>1615</c:v>
                </c:pt>
                <c:pt idx="17">
                  <c:v>1156</c:v>
                </c:pt>
                <c:pt idx="18">
                  <c:v>623</c:v>
                </c:pt>
                <c:pt idx="19">
                  <c:v>981</c:v>
                </c:pt>
                <c:pt idx="20">
                  <c:v>1582</c:v>
                </c:pt>
                <c:pt idx="21">
                  <c:v>1702</c:v>
                </c:pt>
                <c:pt idx="22">
                  <c:v>43</c:v>
                </c:pt>
              </c:numCache>
            </c:numRef>
          </c:val>
        </c:ser>
        <c:ser>
          <c:idx val="8"/>
          <c:order val="8"/>
          <c:tx>
            <c:strRef>
              <c:f>'Charts (Old)'!$AC$94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(Old)'!$AC$95:$AC$117</c:f>
              <c:numCache>
                <c:formatCode>General</c:formatCode>
                <c:ptCount val="23"/>
                <c:pt idx="0">
                  <c:v>518</c:v>
                </c:pt>
                <c:pt idx="1">
                  <c:v>2190</c:v>
                </c:pt>
                <c:pt idx="2">
                  <c:v>1234</c:v>
                </c:pt>
                <c:pt idx="3">
                  <c:v>2044</c:v>
                </c:pt>
                <c:pt idx="4">
                  <c:v>1392</c:v>
                </c:pt>
                <c:pt idx="5">
                  <c:v>0</c:v>
                </c:pt>
                <c:pt idx="6">
                  <c:v>184</c:v>
                </c:pt>
                <c:pt idx="7">
                  <c:v>1276</c:v>
                </c:pt>
                <c:pt idx="8">
                  <c:v>983</c:v>
                </c:pt>
                <c:pt idx="9">
                  <c:v>1130</c:v>
                </c:pt>
                <c:pt idx="10">
                  <c:v>1017</c:v>
                </c:pt>
                <c:pt idx="11">
                  <c:v>151</c:v>
                </c:pt>
                <c:pt idx="12">
                  <c:v>649</c:v>
                </c:pt>
                <c:pt idx="13">
                  <c:v>1313</c:v>
                </c:pt>
                <c:pt idx="14">
                  <c:v>1445</c:v>
                </c:pt>
                <c:pt idx="15">
                  <c:v>2012</c:v>
                </c:pt>
                <c:pt idx="16">
                  <c:v>1586</c:v>
                </c:pt>
                <c:pt idx="17">
                  <c:v>1160</c:v>
                </c:pt>
                <c:pt idx="18">
                  <c:v>587</c:v>
                </c:pt>
                <c:pt idx="19">
                  <c:v>949</c:v>
                </c:pt>
                <c:pt idx="20">
                  <c:v>1680</c:v>
                </c:pt>
                <c:pt idx="21">
                  <c:v>1754</c:v>
                </c:pt>
                <c:pt idx="22">
                  <c:v>212</c:v>
                </c:pt>
              </c:numCache>
            </c:numRef>
          </c:val>
        </c:ser>
        <c:ser>
          <c:idx val="9"/>
          <c:order val="9"/>
          <c:tx>
            <c:strRef>
              <c:f>'Charts (Old)'!$AD$94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(Old)'!$AD$95:$AD$117</c:f>
              <c:numCache>
                <c:formatCode>General</c:formatCode>
                <c:ptCount val="23"/>
                <c:pt idx="0">
                  <c:v>478</c:v>
                </c:pt>
                <c:pt idx="1">
                  <c:v>2252</c:v>
                </c:pt>
                <c:pt idx="2">
                  <c:v>1242</c:v>
                </c:pt>
                <c:pt idx="3">
                  <c:v>2185</c:v>
                </c:pt>
                <c:pt idx="4">
                  <c:v>1409</c:v>
                </c:pt>
                <c:pt idx="5">
                  <c:v>0</c:v>
                </c:pt>
                <c:pt idx="6">
                  <c:v>99</c:v>
                </c:pt>
                <c:pt idx="7">
                  <c:v>1211</c:v>
                </c:pt>
                <c:pt idx="8">
                  <c:v>1040</c:v>
                </c:pt>
                <c:pt idx="9">
                  <c:v>1113</c:v>
                </c:pt>
                <c:pt idx="10">
                  <c:v>989</c:v>
                </c:pt>
                <c:pt idx="11">
                  <c:v>115</c:v>
                </c:pt>
                <c:pt idx="12">
                  <c:v>681</c:v>
                </c:pt>
                <c:pt idx="13">
                  <c:v>1387</c:v>
                </c:pt>
                <c:pt idx="14">
                  <c:v>1449</c:v>
                </c:pt>
                <c:pt idx="15">
                  <c:v>2125</c:v>
                </c:pt>
                <c:pt idx="16">
                  <c:v>1668</c:v>
                </c:pt>
                <c:pt idx="17">
                  <c:v>1180</c:v>
                </c:pt>
                <c:pt idx="18">
                  <c:v>537</c:v>
                </c:pt>
                <c:pt idx="19">
                  <c:v>980</c:v>
                </c:pt>
                <c:pt idx="20">
                  <c:v>1809</c:v>
                </c:pt>
                <c:pt idx="21">
                  <c:v>1827</c:v>
                </c:pt>
                <c:pt idx="22">
                  <c:v>411</c:v>
                </c:pt>
              </c:numCache>
            </c:numRef>
          </c:val>
        </c:ser>
        <c:ser>
          <c:idx val="10"/>
          <c:order val="10"/>
          <c:tx>
            <c:strRef>
              <c:f>'Charts (Old)'!$AE$94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(Old)'!$AE$95:$AE$117</c:f>
              <c:numCache>
                <c:formatCode>General</c:formatCode>
                <c:ptCount val="23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0</c:v>
                </c:pt>
                <c:pt idx="6">
                  <c:v>97</c:v>
                </c:pt>
                <c:pt idx="7">
                  <c:v>1172</c:v>
                </c:pt>
                <c:pt idx="8">
                  <c:v>1049</c:v>
                </c:pt>
                <c:pt idx="9">
                  <c:v>1032</c:v>
                </c:pt>
                <c:pt idx="10">
                  <c:v>901</c:v>
                </c:pt>
                <c:pt idx="11">
                  <c:v>90</c:v>
                </c:pt>
                <c:pt idx="12">
                  <c:v>660</c:v>
                </c:pt>
                <c:pt idx="13">
                  <c:v>1351</c:v>
                </c:pt>
                <c:pt idx="14">
                  <c:v>1411</c:v>
                </c:pt>
                <c:pt idx="15">
                  <c:v>2042</c:v>
                </c:pt>
                <c:pt idx="16">
                  <c:v>1645</c:v>
                </c:pt>
                <c:pt idx="17">
                  <c:v>1150</c:v>
                </c:pt>
                <c:pt idx="18">
                  <c:v>546</c:v>
                </c:pt>
                <c:pt idx="19">
                  <c:v>1036</c:v>
                </c:pt>
                <c:pt idx="20">
                  <c:v>1817</c:v>
                </c:pt>
                <c:pt idx="21">
                  <c:v>1782</c:v>
                </c:pt>
                <c:pt idx="22">
                  <c:v>533</c:v>
                </c:pt>
              </c:numCache>
            </c:numRef>
          </c:val>
        </c:ser>
        <c:ser>
          <c:idx val="11"/>
          <c:order val="11"/>
          <c:tx>
            <c:strRef>
              <c:f>'Charts (Old)'!$AF$94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(Old)'!$AF$95:$AF$117</c:f>
              <c:numCache>
                <c:formatCode>General</c:formatCode>
                <c:ptCount val="23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0</c:v>
                </c:pt>
                <c:pt idx="6">
                  <c:v>95</c:v>
                </c:pt>
                <c:pt idx="7">
                  <c:v>1199</c:v>
                </c:pt>
                <c:pt idx="8">
                  <c:v>1068</c:v>
                </c:pt>
                <c:pt idx="9">
                  <c:v>1026</c:v>
                </c:pt>
                <c:pt idx="10">
                  <c:v>859</c:v>
                </c:pt>
                <c:pt idx="11">
                  <c:v>88</c:v>
                </c:pt>
                <c:pt idx="12">
                  <c:v>675</c:v>
                </c:pt>
                <c:pt idx="13">
                  <c:v>1405</c:v>
                </c:pt>
                <c:pt idx="14">
                  <c:v>1425</c:v>
                </c:pt>
                <c:pt idx="15">
                  <c:v>2115</c:v>
                </c:pt>
                <c:pt idx="16">
                  <c:v>1690</c:v>
                </c:pt>
                <c:pt idx="17">
                  <c:v>1163</c:v>
                </c:pt>
                <c:pt idx="18">
                  <c:v>528</c:v>
                </c:pt>
                <c:pt idx="19">
                  <c:v>1079</c:v>
                </c:pt>
                <c:pt idx="20">
                  <c:v>1876</c:v>
                </c:pt>
                <c:pt idx="21">
                  <c:v>1949</c:v>
                </c:pt>
                <c:pt idx="22">
                  <c:v>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30112"/>
        <c:axId val="204331648"/>
      </c:barChart>
      <c:catAx>
        <c:axId val="2043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331648"/>
        <c:crosses val="autoZero"/>
        <c:auto val="1"/>
        <c:lblAlgn val="ctr"/>
        <c:lblOffset val="100"/>
        <c:noMultiLvlLbl val="0"/>
      </c:catAx>
      <c:valAx>
        <c:axId val="204331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33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723419750396805"/>
          <c:y val="6.6772655007949128E-2"/>
          <c:w val="0.97154262238959255"/>
          <c:h val="0.72337042925278217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O/S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5159464525039"/>
          <c:y val="0.13653019112163714"/>
          <c:w val="0.80021038313031911"/>
          <c:h val="0.66065145202802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(Old)'!$U$120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(Old)'!$U$121:$U$143</c:f>
              <c:numCache>
                <c:formatCode>General</c:formatCode>
                <c:ptCount val="23"/>
                <c:pt idx="0">
                  <c:v>5184994</c:v>
                </c:pt>
                <c:pt idx="1">
                  <c:v>21378461</c:v>
                </c:pt>
                <c:pt idx="2">
                  <c:v>11711761</c:v>
                </c:pt>
                <c:pt idx="3">
                  <c:v>14444294</c:v>
                </c:pt>
                <c:pt idx="4">
                  <c:v>14704242</c:v>
                </c:pt>
                <c:pt idx="5">
                  <c:v>0</c:v>
                </c:pt>
                <c:pt idx="6">
                  <c:v>3168736</c:v>
                </c:pt>
                <c:pt idx="7">
                  <c:v>13188720</c:v>
                </c:pt>
                <c:pt idx="8">
                  <c:v>6513737</c:v>
                </c:pt>
                <c:pt idx="9">
                  <c:v>17388154</c:v>
                </c:pt>
                <c:pt idx="10">
                  <c:v>14871086</c:v>
                </c:pt>
                <c:pt idx="11">
                  <c:v>5474626</c:v>
                </c:pt>
                <c:pt idx="12">
                  <c:v>8027304</c:v>
                </c:pt>
                <c:pt idx="13">
                  <c:v>18278749</c:v>
                </c:pt>
                <c:pt idx="14">
                  <c:v>15363217</c:v>
                </c:pt>
                <c:pt idx="15">
                  <c:v>24969426</c:v>
                </c:pt>
                <c:pt idx="16">
                  <c:v>11909277</c:v>
                </c:pt>
                <c:pt idx="17">
                  <c:v>8787988</c:v>
                </c:pt>
                <c:pt idx="18">
                  <c:v>5916898</c:v>
                </c:pt>
                <c:pt idx="19">
                  <c:v>7482265</c:v>
                </c:pt>
                <c:pt idx="20">
                  <c:v>10815588</c:v>
                </c:pt>
                <c:pt idx="21">
                  <c:v>8200385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(Old)'!$V$120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(Old)'!$V$121:$V$143</c:f>
              <c:numCache>
                <c:formatCode>General</c:formatCode>
                <c:ptCount val="23"/>
                <c:pt idx="0">
                  <c:v>4654469</c:v>
                </c:pt>
                <c:pt idx="1">
                  <c:v>22671328</c:v>
                </c:pt>
                <c:pt idx="2">
                  <c:v>10996313</c:v>
                </c:pt>
                <c:pt idx="3">
                  <c:v>15341796</c:v>
                </c:pt>
                <c:pt idx="4">
                  <c:v>15726460</c:v>
                </c:pt>
                <c:pt idx="5">
                  <c:v>0</c:v>
                </c:pt>
                <c:pt idx="6">
                  <c:v>2645019</c:v>
                </c:pt>
                <c:pt idx="7">
                  <c:v>11982602</c:v>
                </c:pt>
                <c:pt idx="8">
                  <c:v>5776898</c:v>
                </c:pt>
                <c:pt idx="9">
                  <c:v>16272993</c:v>
                </c:pt>
                <c:pt idx="10">
                  <c:v>13496783</c:v>
                </c:pt>
                <c:pt idx="11">
                  <c:v>4652845</c:v>
                </c:pt>
                <c:pt idx="12">
                  <c:v>8180557</c:v>
                </c:pt>
                <c:pt idx="13">
                  <c:v>18096547</c:v>
                </c:pt>
                <c:pt idx="14">
                  <c:v>15146703</c:v>
                </c:pt>
                <c:pt idx="15">
                  <c:v>25444264</c:v>
                </c:pt>
                <c:pt idx="16">
                  <c:v>13049363</c:v>
                </c:pt>
                <c:pt idx="17">
                  <c:v>8760256</c:v>
                </c:pt>
                <c:pt idx="18">
                  <c:v>5734277</c:v>
                </c:pt>
                <c:pt idx="19">
                  <c:v>8690426</c:v>
                </c:pt>
                <c:pt idx="20">
                  <c:v>10993660</c:v>
                </c:pt>
                <c:pt idx="21">
                  <c:v>9885833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(Old)'!$W$120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(Old)'!$W$121:$W$143</c:f>
              <c:numCache>
                <c:formatCode>General</c:formatCode>
                <c:ptCount val="23"/>
                <c:pt idx="0">
                  <c:v>4973436</c:v>
                </c:pt>
                <c:pt idx="1">
                  <c:v>23076613</c:v>
                </c:pt>
                <c:pt idx="2">
                  <c:v>11895312</c:v>
                </c:pt>
                <c:pt idx="3">
                  <c:v>16462050</c:v>
                </c:pt>
                <c:pt idx="4">
                  <c:v>15545750</c:v>
                </c:pt>
                <c:pt idx="5">
                  <c:v>0</c:v>
                </c:pt>
                <c:pt idx="6">
                  <c:v>2198643</c:v>
                </c:pt>
                <c:pt idx="7">
                  <c:v>12665329</c:v>
                </c:pt>
                <c:pt idx="8">
                  <c:v>6745066</c:v>
                </c:pt>
                <c:pt idx="9">
                  <c:v>14834431</c:v>
                </c:pt>
                <c:pt idx="10">
                  <c:v>13627653</c:v>
                </c:pt>
                <c:pt idx="11">
                  <c:v>3837437</c:v>
                </c:pt>
                <c:pt idx="12">
                  <c:v>8565733</c:v>
                </c:pt>
                <c:pt idx="13">
                  <c:v>17992499</c:v>
                </c:pt>
                <c:pt idx="14">
                  <c:v>16853863</c:v>
                </c:pt>
                <c:pt idx="15">
                  <c:v>25682247</c:v>
                </c:pt>
                <c:pt idx="16">
                  <c:v>13301632</c:v>
                </c:pt>
                <c:pt idx="17">
                  <c:v>9028477</c:v>
                </c:pt>
                <c:pt idx="18">
                  <c:v>5088092</c:v>
                </c:pt>
                <c:pt idx="19">
                  <c:v>8578095</c:v>
                </c:pt>
                <c:pt idx="20">
                  <c:v>12588387</c:v>
                </c:pt>
                <c:pt idx="21">
                  <c:v>10520395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(Old)'!$X$120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(Old)'!$X$121:$X$143</c:f>
              <c:numCache>
                <c:formatCode>General</c:formatCode>
                <c:ptCount val="23"/>
                <c:pt idx="0">
                  <c:v>4880171</c:v>
                </c:pt>
                <c:pt idx="1">
                  <c:v>24393231</c:v>
                </c:pt>
                <c:pt idx="2">
                  <c:v>12070281</c:v>
                </c:pt>
                <c:pt idx="3">
                  <c:v>16642257</c:v>
                </c:pt>
                <c:pt idx="4">
                  <c:v>15427164</c:v>
                </c:pt>
                <c:pt idx="5">
                  <c:v>0</c:v>
                </c:pt>
                <c:pt idx="6">
                  <c:v>1799002</c:v>
                </c:pt>
                <c:pt idx="7">
                  <c:v>13108299</c:v>
                </c:pt>
                <c:pt idx="8">
                  <c:v>7443313</c:v>
                </c:pt>
                <c:pt idx="9">
                  <c:v>14094290</c:v>
                </c:pt>
                <c:pt idx="10">
                  <c:v>14514698</c:v>
                </c:pt>
                <c:pt idx="11">
                  <c:v>3045285</c:v>
                </c:pt>
                <c:pt idx="12">
                  <c:v>8815198</c:v>
                </c:pt>
                <c:pt idx="13">
                  <c:v>17762873</c:v>
                </c:pt>
                <c:pt idx="14">
                  <c:v>16384414</c:v>
                </c:pt>
                <c:pt idx="15">
                  <c:v>26336508</c:v>
                </c:pt>
                <c:pt idx="16">
                  <c:v>14536010</c:v>
                </c:pt>
                <c:pt idx="17">
                  <c:v>9918734</c:v>
                </c:pt>
                <c:pt idx="18">
                  <c:v>5962477</c:v>
                </c:pt>
                <c:pt idx="19">
                  <c:v>9658907</c:v>
                </c:pt>
                <c:pt idx="20">
                  <c:v>13513273</c:v>
                </c:pt>
                <c:pt idx="21">
                  <c:v>10486735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(Old)'!$Y$120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(Old)'!$Y$121:$Y$143</c:f>
              <c:numCache>
                <c:formatCode>General</c:formatCode>
                <c:ptCount val="23"/>
                <c:pt idx="0">
                  <c:v>4780198</c:v>
                </c:pt>
                <c:pt idx="1">
                  <c:v>24784241</c:v>
                </c:pt>
                <c:pt idx="2">
                  <c:v>12211370</c:v>
                </c:pt>
                <c:pt idx="3">
                  <c:v>16988774</c:v>
                </c:pt>
                <c:pt idx="4">
                  <c:v>15433884</c:v>
                </c:pt>
                <c:pt idx="5">
                  <c:v>0</c:v>
                </c:pt>
                <c:pt idx="6">
                  <c:v>1608551</c:v>
                </c:pt>
                <c:pt idx="7">
                  <c:v>12166026</c:v>
                </c:pt>
                <c:pt idx="8">
                  <c:v>6775043</c:v>
                </c:pt>
                <c:pt idx="9">
                  <c:v>13655649</c:v>
                </c:pt>
                <c:pt idx="10">
                  <c:v>15365944</c:v>
                </c:pt>
                <c:pt idx="11">
                  <c:v>2358672</c:v>
                </c:pt>
                <c:pt idx="12">
                  <c:v>8827586</c:v>
                </c:pt>
                <c:pt idx="13">
                  <c:v>17654093</c:v>
                </c:pt>
                <c:pt idx="14">
                  <c:v>17321874</c:v>
                </c:pt>
                <c:pt idx="15">
                  <c:v>25524536</c:v>
                </c:pt>
                <c:pt idx="16">
                  <c:v>15001184</c:v>
                </c:pt>
                <c:pt idx="17">
                  <c:v>10222824</c:v>
                </c:pt>
                <c:pt idx="18">
                  <c:v>6732204</c:v>
                </c:pt>
                <c:pt idx="19">
                  <c:v>9827825</c:v>
                </c:pt>
                <c:pt idx="20">
                  <c:v>15259467</c:v>
                </c:pt>
                <c:pt idx="21">
                  <c:v>11571129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(Old)'!$Z$120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(Old)'!$Z$121:$Z$143</c:f>
              <c:numCache>
                <c:formatCode>General</c:formatCode>
                <c:ptCount val="23"/>
                <c:pt idx="0">
                  <c:v>5364977</c:v>
                </c:pt>
                <c:pt idx="1">
                  <c:v>25076613</c:v>
                </c:pt>
                <c:pt idx="2">
                  <c:v>11697717</c:v>
                </c:pt>
                <c:pt idx="3">
                  <c:v>17284008</c:v>
                </c:pt>
                <c:pt idx="4">
                  <c:v>16209793</c:v>
                </c:pt>
                <c:pt idx="5">
                  <c:v>0</c:v>
                </c:pt>
                <c:pt idx="6">
                  <c:v>1504610</c:v>
                </c:pt>
                <c:pt idx="7">
                  <c:v>13053771</c:v>
                </c:pt>
                <c:pt idx="8">
                  <c:v>9197690</c:v>
                </c:pt>
                <c:pt idx="9">
                  <c:v>13676011</c:v>
                </c:pt>
                <c:pt idx="10">
                  <c:v>15040164</c:v>
                </c:pt>
                <c:pt idx="11">
                  <c:v>1770170</c:v>
                </c:pt>
                <c:pt idx="12">
                  <c:v>8706249</c:v>
                </c:pt>
                <c:pt idx="13">
                  <c:v>16749473</c:v>
                </c:pt>
                <c:pt idx="14">
                  <c:v>18059856</c:v>
                </c:pt>
                <c:pt idx="15">
                  <c:v>24750557</c:v>
                </c:pt>
                <c:pt idx="16">
                  <c:v>14721570</c:v>
                </c:pt>
                <c:pt idx="17">
                  <c:v>9836116</c:v>
                </c:pt>
                <c:pt idx="18">
                  <c:v>6381233</c:v>
                </c:pt>
                <c:pt idx="19">
                  <c:v>10065102</c:v>
                </c:pt>
                <c:pt idx="20">
                  <c:v>17343275</c:v>
                </c:pt>
                <c:pt idx="21">
                  <c:v>12582645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(Old)'!$AA$120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(Old)'!$AA$121:$AA$143</c:f>
              <c:numCache>
                <c:formatCode>General</c:formatCode>
                <c:ptCount val="23"/>
                <c:pt idx="0">
                  <c:v>5683110</c:v>
                </c:pt>
                <c:pt idx="1">
                  <c:v>25516543</c:v>
                </c:pt>
                <c:pt idx="2">
                  <c:v>11726527</c:v>
                </c:pt>
                <c:pt idx="3">
                  <c:v>17938294</c:v>
                </c:pt>
                <c:pt idx="4">
                  <c:v>16238787</c:v>
                </c:pt>
                <c:pt idx="5">
                  <c:v>0</c:v>
                </c:pt>
                <c:pt idx="6">
                  <c:v>1462308</c:v>
                </c:pt>
                <c:pt idx="7">
                  <c:v>14155050</c:v>
                </c:pt>
                <c:pt idx="8">
                  <c:v>10786187</c:v>
                </c:pt>
                <c:pt idx="9">
                  <c:v>13533229</c:v>
                </c:pt>
                <c:pt idx="10">
                  <c:v>14933239</c:v>
                </c:pt>
                <c:pt idx="11">
                  <c:v>1341150</c:v>
                </c:pt>
                <c:pt idx="12">
                  <c:v>8455778</c:v>
                </c:pt>
                <c:pt idx="13">
                  <c:v>16898263</c:v>
                </c:pt>
                <c:pt idx="14">
                  <c:v>18501739</c:v>
                </c:pt>
                <c:pt idx="15">
                  <c:v>25374738</c:v>
                </c:pt>
                <c:pt idx="16">
                  <c:v>15452157</c:v>
                </c:pt>
                <c:pt idx="17">
                  <c:v>9888232</c:v>
                </c:pt>
                <c:pt idx="18">
                  <c:v>5769410</c:v>
                </c:pt>
                <c:pt idx="19">
                  <c:v>10856861</c:v>
                </c:pt>
                <c:pt idx="20">
                  <c:v>19191677</c:v>
                </c:pt>
                <c:pt idx="21">
                  <c:v>13855071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(Old)'!$AB$120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(Old)'!$AB$121:$AB$143</c:f>
              <c:numCache>
                <c:formatCode>General</c:formatCode>
                <c:ptCount val="23"/>
                <c:pt idx="0">
                  <c:v>5709329</c:v>
                </c:pt>
                <c:pt idx="1">
                  <c:v>25825015</c:v>
                </c:pt>
                <c:pt idx="2">
                  <c:v>11525546</c:v>
                </c:pt>
                <c:pt idx="3">
                  <c:v>19329149</c:v>
                </c:pt>
                <c:pt idx="4">
                  <c:v>15835336</c:v>
                </c:pt>
                <c:pt idx="5">
                  <c:v>0</c:v>
                </c:pt>
                <c:pt idx="6">
                  <c:v>1433865</c:v>
                </c:pt>
                <c:pt idx="7">
                  <c:v>14367361</c:v>
                </c:pt>
                <c:pt idx="8">
                  <c:v>11723030</c:v>
                </c:pt>
                <c:pt idx="9">
                  <c:v>12619783</c:v>
                </c:pt>
                <c:pt idx="10">
                  <c:v>13538681</c:v>
                </c:pt>
                <c:pt idx="11">
                  <c:v>1011593</c:v>
                </c:pt>
                <c:pt idx="12">
                  <c:v>8261972</c:v>
                </c:pt>
                <c:pt idx="13">
                  <c:v>16832726</c:v>
                </c:pt>
                <c:pt idx="14">
                  <c:v>19038270</c:v>
                </c:pt>
                <c:pt idx="15">
                  <c:v>27929668</c:v>
                </c:pt>
                <c:pt idx="16">
                  <c:v>16494441</c:v>
                </c:pt>
                <c:pt idx="17">
                  <c:v>10474502</c:v>
                </c:pt>
                <c:pt idx="18">
                  <c:v>5760130</c:v>
                </c:pt>
                <c:pt idx="19">
                  <c:v>10893915</c:v>
                </c:pt>
                <c:pt idx="20">
                  <c:v>19451950</c:v>
                </c:pt>
                <c:pt idx="21">
                  <c:v>14805547</c:v>
                </c:pt>
                <c:pt idx="22">
                  <c:v>820000</c:v>
                </c:pt>
              </c:numCache>
            </c:numRef>
          </c:val>
        </c:ser>
        <c:ser>
          <c:idx val="8"/>
          <c:order val="8"/>
          <c:tx>
            <c:strRef>
              <c:f>'Charts (Old)'!$AC$120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(Old)'!$AC$121:$AC$143</c:f>
              <c:numCache>
                <c:formatCode>General</c:formatCode>
                <c:ptCount val="23"/>
                <c:pt idx="0">
                  <c:v>5938291</c:v>
                </c:pt>
                <c:pt idx="1">
                  <c:v>26380659</c:v>
                </c:pt>
                <c:pt idx="2">
                  <c:v>12513476</c:v>
                </c:pt>
                <c:pt idx="3">
                  <c:v>19986723</c:v>
                </c:pt>
                <c:pt idx="4">
                  <c:v>16071146</c:v>
                </c:pt>
                <c:pt idx="5">
                  <c:v>0</c:v>
                </c:pt>
                <c:pt idx="6">
                  <c:v>1417131</c:v>
                </c:pt>
                <c:pt idx="7">
                  <c:v>15342012</c:v>
                </c:pt>
                <c:pt idx="8">
                  <c:v>11599695</c:v>
                </c:pt>
                <c:pt idx="9">
                  <c:v>12387842</c:v>
                </c:pt>
                <c:pt idx="10">
                  <c:v>12948482</c:v>
                </c:pt>
                <c:pt idx="11">
                  <c:v>688212</c:v>
                </c:pt>
                <c:pt idx="12">
                  <c:v>7844166</c:v>
                </c:pt>
                <c:pt idx="13">
                  <c:v>17196515</c:v>
                </c:pt>
                <c:pt idx="14">
                  <c:v>18917546</c:v>
                </c:pt>
                <c:pt idx="15">
                  <c:v>30276302</c:v>
                </c:pt>
                <c:pt idx="16">
                  <c:v>17336530</c:v>
                </c:pt>
                <c:pt idx="17">
                  <c:v>11158237</c:v>
                </c:pt>
                <c:pt idx="18">
                  <c:v>5832269</c:v>
                </c:pt>
                <c:pt idx="19">
                  <c:v>10320828</c:v>
                </c:pt>
                <c:pt idx="20">
                  <c:v>19971529</c:v>
                </c:pt>
                <c:pt idx="21">
                  <c:v>15643330</c:v>
                </c:pt>
                <c:pt idx="22">
                  <c:v>4015616</c:v>
                </c:pt>
              </c:numCache>
            </c:numRef>
          </c:val>
        </c:ser>
        <c:ser>
          <c:idx val="9"/>
          <c:order val="9"/>
          <c:tx>
            <c:strRef>
              <c:f>'Charts (Old)'!$AD$120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(Old)'!$AD$121:$AD$143</c:f>
              <c:numCache>
                <c:formatCode>General</c:formatCode>
                <c:ptCount val="23"/>
                <c:pt idx="0">
                  <c:v>6200738</c:v>
                </c:pt>
                <c:pt idx="1">
                  <c:v>28025475</c:v>
                </c:pt>
                <c:pt idx="2">
                  <c:v>13264620</c:v>
                </c:pt>
                <c:pt idx="3">
                  <c:v>23775586</c:v>
                </c:pt>
                <c:pt idx="4">
                  <c:v>18460206</c:v>
                </c:pt>
                <c:pt idx="5">
                  <c:v>0</c:v>
                </c:pt>
                <c:pt idx="6">
                  <c:v>510620</c:v>
                </c:pt>
                <c:pt idx="7">
                  <c:v>14340109</c:v>
                </c:pt>
                <c:pt idx="8">
                  <c:v>11736016</c:v>
                </c:pt>
                <c:pt idx="9">
                  <c:v>13045343</c:v>
                </c:pt>
                <c:pt idx="10">
                  <c:v>12034650</c:v>
                </c:pt>
                <c:pt idx="11">
                  <c:v>465870</c:v>
                </c:pt>
                <c:pt idx="12">
                  <c:v>8549003</c:v>
                </c:pt>
                <c:pt idx="13">
                  <c:v>19179307</c:v>
                </c:pt>
                <c:pt idx="14">
                  <c:v>19064423</c:v>
                </c:pt>
                <c:pt idx="15">
                  <c:v>32403254</c:v>
                </c:pt>
                <c:pt idx="16">
                  <c:v>19898456</c:v>
                </c:pt>
                <c:pt idx="17">
                  <c:v>11403072</c:v>
                </c:pt>
                <c:pt idx="18">
                  <c:v>6133283</c:v>
                </c:pt>
                <c:pt idx="19">
                  <c:v>11442949</c:v>
                </c:pt>
                <c:pt idx="20">
                  <c:v>20575365</c:v>
                </c:pt>
                <c:pt idx="21">
                  <c:v>17288021</c:v>
                </c:pt>
                <c:pt idx="22">
                  <c:v>7971616</c:v>
                </c:pt>
              </c:numCache>
            </c:numRef>
          </c:val>
        </c:ser>
        <c:ser>
          <c:idx val="10"/>
          <c:order val="10"/>
          <c:tx>
            <c:strRef>
              <c:f>'Charts (Old)'!$AE$120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(Old)'!$AE$121:$AE$143</c:f>
              <c:numCache>
                <c:formatCode>General</c:formatCode>
                <c:ptCount val="23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0</c:v>
                </c:pt>
                <c:pt idx="6">
                  <c:v>503878</c:v>
                </c:pt>
                <c:pt idx="7">
                  <c:v>14832057</c:v>
                </c:pt>
                <c:pt idx="8">
                  <c:v>11600753</c:v>
                </c:pt>
                <c:pt idx="9">
                  <c:v>13553907</c:v>
                </c:pt>
                <c:pt idx="10">
                  <c:v>10386089</c:v>
                </c:pt>
                <c:pt idx="11">
                  <c:v>350996</c:v>
                </c:pt>
                <c:pt idx="12">
                  <c:v>8693256</c:v>
                </c:pt>
                <c:pt idx="13">
                  <c:v>19452403</c:v>
                </c:pt>
                <c:pt idx="14">
                  <c:v>18628285</c:v>
                </c:pt>
                <c:pt idx="15">
                  <c:v>32343340</c:v>
                </c:pt>
                <c:pt idx="16">
                  <c:v>19784525</c:v>
                </c:pt>
                <c:pt idx="17">
                  <c:v>10853776</c:v>
                </c:pt>
                <c:pt idx="18">
                  <c:v>6086585</c:v>
                </c:pt>
                <c:pt idx="19">
                  <c:v>12022031</c:v>
                </c:pt>
                <c:pt idx="20">
                  <c:v>18921216</c:v>
                </c:pt>
                <c:pt idx="21">
                  <c:v>15802197</c:v>
                </c:pt>
                <c:pt idx="22">
                  <c:v>10034026</c:v>
                </c:pt>
              </c:numCache>
            </c:numRef>
          </c:val>
        </c:ser>
        <c:ser>
          <c:idx val="11"/>
          <c:order val="11"/>
          <c:tx>
            <c:strRef>
              <c:f>'Charts (Old)'!$AF$120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(Old)'!$AF$121:$AF$143</c:f>
              <c:numCache>
                <c:formatCode>General</c:formatCode>
                <c:ptCount val="23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0</c:v>
                </c:pt>
                <c:pt idx="6">
                  <c:v>502192</c:v>
                </c:pt>
                <c:pt idx="7">
                  <c:v>15393973</c:v>
                </c:pt>
                <c:pt idx="8">
                  <c:v>11243709</c:v>
                </c:pt>
                <c:pt idx="9">
                  <c:v>14787145</c:v>
                </c:pt>
                <c:pt idx="10">
                  <c:v>9324990</c:v>
                </c:pt>
                <c:pt idx="11">
                  <c:v>285612</c:v>
                </c:pt>
                <c:pt idx="12">
                  <c:v>9063528</c:v>
                </c:pt>
                <c:pt idx="13">
                  <c:v>20394911</c:v>
                </c:pt>
                <c:pt idx="14">
                  <c:v>19226732</c:v>
                </c:pt>
                <c:pt idx="15">
                  <c:v>32880395</c:v>
                </c:pt>
                <c:pt idx="16">
                  <c:v>18966596</c:v>
                </c:pt>
                <c:pt idx="17">
                  <c:v>10915076</c:v>
                </c:pt>
                <c:pt idx="18">
                  <c:v>5789041</c:v>
                </c:pt>
                <c:pt idx="19">
                  <c:v>12477272</c:v>
                </c:pt>
                <c:pt idx="20">
                  <c:v>19497479</c:v>
                </c:pt>
                <c:pt idx="21">
                  <c:v>17014695</c:v>
                </c:pt>
                <c:pt idx="22">
                  <c:v>12922156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23168"/>
        <c:axId val="204424704"/>
      </c:barChart>
      <c:catAx>
        <c:axId val="2044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424704"/>
        <c:crosses val="autoZero"/>
        <c:auto val="1"/>
        <c:lblAlgn val="ctr"/>
        <c:lblOffset val="100"/>
        <c:noMultiLvlLbl val="0"/>
      </c:catAx>
      <c:valAx>
        <c:axId val="204424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42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874423125047287"/>
          <c:y val="0.18121693121693122"/>
          <c:w val="0.96821947145742038"/>
          <c:h val="0.72751343582052241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897972212932842"/>
          <c:y val="2.2826115485564305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05671852695726"/>
          <c:y val="0.20602488822108111"/>
          <c:w val="0.61754099838684429"/>
          <c:h val="0.4598647329797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Charts!$O$2</c:f>
              <c:strCache>
                <c:ptCount val="1"/>
                <c:pt idx="0">
                  <c:v>No.of Borrowers </c:v>
                </c:pt>
              </c:strCache>
            </c:strRef>
          </c:tx>
          <c:invertIfNegative val="0"/>
          <c:cat>
            <c:strRef>
              <c:f>Charts!$N$3:$N$14</c:f>
              <c:strCache>
                <c:ptCount val="12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</c:strCache>
            </c:strRef>
          </c:cat>
          <c:val>
            <c:numRef>
              <c:f>Charts!$O$3:$O$14</c:f>
              <c:numCache>
                <c:formatCode>General</c:formatCode>
                <c:ptCount val="12"/>
                <c:pt idx="0">
                  <c:v>21707</c:v>
                </c:pt>
                <c:pt idx="1">
                  <c:v>23855</c:v>
                </c:pt>
                <c:pt idx="2">
                  <c:v>26187</c:v>
                </c:pt>
                <c:pt idx="3">
                  <c:v>25878</c:v>
                </c:pt>
                <c:pt idx="4">
                  <c:v>26910</c:v>
                </c:pt>
                <c:pt idx="5" formatCode="#,##0">
                  <c:v>27206</c:v>
                </c:pt>
                <c:pt idx="6" formatCode="#,##0">
                  <c:v>27781</c:v>
                </c:pt>
                <c:pt idx="7" formatCode="#,##0">
                  <c:v>27829</c:v>
                </c:pt>
                <c:pt idx="8" formatCode="#,##0">
                  <c:v>28749</c:v>
                </c:pt>
                <c:pt idx="9" formatCode="#,##0">
                  <c:v>28803</c:v>
                </c:pt>
                <c:pt idx="10" formatCode="#,##0">
                  <c:v>27965</c:v>
                </c:pt>
                <c:pt idx="11" formatCode="#,##0">
                  <c:v>28156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432512"/>
        <c:axId val="204434048"/>
        <c:axId val="0"/>
      </c:bar3DChart>
      <c:catAx>
        <c:axId val="204432512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434048"/>
        <c:crosses val="autoZero"/>
        <c:auto val="1"/>
        <c:lblAlgn val="ctr"/>
        <c:lblOffset val="100"/>
        <c:noMultiLvlLbl val="0"/>
      </c:catAx>
      <c:valAx>
        <c:axId val="20443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443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922992734016363"/>
          <c:y val="0.20416797900262468"/>
          <c:w val="0.17374578177727784"/>
          <c:h val="0.529170603674540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286855778887159"/>
          <c:y val="1.5538057742782151E-2"/>
        </c:manualLayout>
      </c:layout>
      <c:overlay val="0"/>
      <c:txPr>
        <a:bodyPr/>
        <a:lstStyle/>
        <a:p>
          <a:pPr algn="ctr" rtl="0"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9426549134259"/>
          <c:y val="0.17241695729599413"/>
          <c:w val="0.5982763750657234"/>
          <c:h val="0.494196079822790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Charts!$P$2</c:f>
              <c:strCache>
                <c:ptCount val="1"/>
                <c:pt idx="0">
                  <c:v>Loans O/s (Rs.)</c:v>
                </c:pt>
              </c:strCache>
            </c:strRef>
          </c:tx>
          <c:invertIfNegative val="0"/>
          <c:cat>
            <c:strRef>
              <c:f>Charts!$N$3:$N$14</c:f>
              <c:strCache>
                <c:ptCount val="12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</c:strCache>
            </c:strRef>
          </c:cat>
          <c:val>
            <c:numRef>
              <c:f>Charts!$P$3:$P$14</c:f>
              <c:numCache>
                <c:formatCode>#,##0</c:formatCode>
                <c:ptCount val="12"/>
                <c:pt idx="0">
                  <c:v>208439304</c:v>
                </c:pt>
                <c:pt idx="1">
                  <c:v>246592088</c:v>
                </c:pt>
                <c:pt idx="2">
                  <c:v>315767982</c:v>
                </c:pt>
                <c:pt idx="3">
                  <c:v>315778349</c:v>
                </c:pt>
                <c:pt idx="4">
                  <c:v>330385211</c:v>
                </c:pt>
                <c:pt idx="5">
                  <c:v>340970782</c:v>
                </c:pt>
                <c:pt idx="6">
                  <c:v>350123960</c:v>
                </c:pt>
                <c:pt idx="7">
                  <c:v>345245884</c:v>
                </c:pt>
                <c:pt idx="8">
                  <c:v>361637961</c:v>
                </c:pt>
                <c:pt idx="9">
                  <c:v>368468084</c:v>
                </c:pt>
                <c:pt idx="10">
                  <c:v>343596071</c:v>
                </c:pt>
                <c:pt idx="11">
                  <c:v>343168997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283968"/>
        <c:axId val="173293952"/>
        <c:axId val="0"/>
      </c:bar3DChart>
      <c:catAx>
        <c:axId val="173283968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293952"/>
        <c:crosses val="autoZero"/>
        <c:auto val="1"/>
        <c:lblAlgn val="ctr"/>
        <c:lblOffset val="100"/>
        <c:noMultiLvlLbl val="0"/>
      </c:catAx>
      <c:valAx>
        <c:axId val="173293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28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00641855997203"/>
          <c:y val="0.24358974358974358"/>
          <c:w val="0.15896487985212571"/>
          <c:h val="0.594017767009892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2</xdr:row>
      <xdr:rowOff>190500</xdr:rowOff>
    </xdr:from>
    <xdr:to>
      <xdr:col>16</xdr:col>
      <xdr:colOff>177800</xdr:colOff>
      <xdr:row>23</xdr:row>
      <xdr:rowOff>57150</xdr:rowOff>
    </xdr:to>
    <xdr:graphicFrame macro="">
      <xdr:nvGraphicFramePr>
        <xdr:cNvPr id="264684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120650</xdr:rowOff>
    </xdr:from>
    <xdr:to>
      <xdr:col>16</xdr:col>
      <xdr:colOff>190500</xdr:colOff>
      <xdr:row>47</xdr:row>
      <xdr:rowOff>38100</xdr:rowOff>
    </xdr:to>
    <xdr:graphicFrame macro="">
      <xdr:nvGraphicFramePr>
        <xdr:cNvPr id="264684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88900</xdr:colOff>
      <xdr:row>48</xdr:row>
      <xdr:rowOff>76200</xdr:rowOff>
    </xdr:from>
    <xdr:to>
      <xdr:col>8</xdr:col>
      <xdr:colOff>260350</xdr:colOff>
      <xdr:row>65</xdr:row>
      <xdr:rowOff>12700</xdr:rowOff>
    </xdr:to>
    <xdr:graphicFrame macro="">
      <xdr:nvGraphicFramePr>
        <xdr:cNvPr id="264684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88900</xdr:colOff>
      <xdr:row>48</xdr:row>
      <xdr:rowOff>76200</xdr:rowOff>
    </xdr:from>
    <xdr:to>
      <xdr:col>17</xdr:col>
      <xdr:colOff>603250</xdr:colOff>
      <xdr:row>65</xdr:row>
      <xdr:rowOff>0</xdr:rowOff>
    </xdr:to>
    <xdr:graphicFrame macro="">
      <xdr:nvGraphicFramePr>
        <xdr:cNvPr id="264684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67</xdr:row>
      <xdr:rowOff>12700</xdr:rowOff>
    </xdr:from>
    <xdr:to>
      <xdr:col>17</xdr:col>
      <xdr:colOff>660400</xdr:colOff>
      <xdr:row>89</xdr:row>
      <xdr:rowOff>0</xdr:rowOff>
    </xdr:to>
    <xdr:graphicFrame macro="">
      <xdr:nvGraphicFramePr>
        <xdr:cNvPr id="26468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50800</xdr:colOff>
      <xdr:row>93</xdr:row>
      <xdr:rowOff>82550</xdr:rowOff>
    </xdr:from>
    <xdr:to>
      <xdr:col>15</xdr:col>
      <xdr:colOff>349250</xdr:colOff>
      <xdr:row>113</xdr:row>
      <xdr:rowOff>158750</xdr:rowOff>
    </xdr:to>
    <xdr:graphicFrame macro="">
      <xdr:nvGraphicFramePr>
        <xdr:cNvPr id="26468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127000</xdr:colOff>
      <xdr:row>119</xdr:row>
      <xdr:rowOff>44450</xdr:rowOff>
    </xdr:from>
    <xdr:to>
      <xdr:col>16</xdr:col>
      <xdr:colOff>317500</xdr:colOff>
      <xdr:row>143</xdr:row>
      <xdr:rowOff>139700</xdr:rowOff>
    </xdr:to>
    <xdr:graphicFrame macro="">
      <xdr:nvGraphicFramePr>
        <xdr:cNvPr id="26468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241300</xdr:colOff>
      <xdr:row>8</xdr:row>
      <xdr:rowOff>0</xdr:rowOff>
    </xdr:to>
    <xdr:graphicFrame macro="">
      <xdr:nvGraphicFramePr>
        <xdr:cNvPr id="248144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374650</xdr:colOff>
      <xdr:row>0</xdr:row>
      <xdr:rowOff>25400</xdr:rowOff>
    </xdr:from>
    <xdr:to>
      <xdr:col>11</xdr:col>
      <xdr:colOff>152400</xdr:colOff>
      <xdr:row>7</xdr:row>
      <xdr:rowOff>184150</xdr:rowOff>
    </xdr:to>
    <xdr:graphicFrame macro="">
      <xdr:nvGraphicFramePr>
        <xdr:cNvPr id="248144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16</xdr:row>
      <xdr:rowOff>146050</xdr:rowOff>
    </xdr:from>
    <xdr:to>
      <xdr:col>5</xdr:col>
      <xdr:colOff>114300</xdr:colOff>
      <xdr:row>26</xdr:row>
      <xdr:rowOff>6350</xdr:rowOff>
    </xdr:to>
    <xdr:graphicFrame macro="">
      <xdr:nvGraphicFramePr>
        <xdr:cNvPr id="248144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26</xdr:row>
      <xdr:rowOff>158750</xdr:rowOff>
    </xdr:from>
    <xdr:to>
      <xdr:col>5</xdr:col>
      <xdr:colOff>127000</xdr:colOff>
      <xdr:row>37</xdr:row>
      <xdr:rowOff>12700</xdr:rowOff>
    </xdr:to>
    <xdr:graphicFrame macro="">
      <xdr:nvGraphicFramePr>
        <xdr:cNvPr id="248144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12700</xdr:rowOff>
    </xdr:from>
    <xdr:to>
      <xdr:col>12</xdr:col>
      <xdr:colOff>374650</xdr:colOff>
      <xdr:row>61</xdr:row>
      <xdr:rowOff>6350</xdr:rowOff>
    </xdr:to>
    <xdr:graphicFrame macro="">
      <xdr:nvGraphicFramePr>
        <xdr:cNvPr id="2481443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65</xdr:row>
      <xdr:rowOff>19050</xdr:rowOff>
    </xdr:from>
    <xdr:to>
      <xdr:col>14</xdr:col>
      <xdr:colOff>755650</xdr:colOff>
      <xdr:row>87</xdr:row>
      <xdr:rowOff>190500</xdr:rowOff>
    </xdr:to>
    <xdr:graphicFrame macro="">
      <xdr:nvGraphicFramePr>
        <xdr:cNvPr id="2481443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89</xdr:row>
      <xdr:rowOff>19050</xdr:rowOff>
    </xdr:from>
    <xdr:to>
      <xdr:col>14</xdr:col>
      <xdr:colOff>755650</xdr:colOff>
      <xdr:row>114</xdr:row>
      <xdr:rowOff>0</xdr:rowOff>
    </xdr:to>
    <xdr:graphicFrame macro="">
      <xdr:nvGraphicFramePr>
        <xdr:cNvPr id="2481443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view="pageBreakPreview" zoomScale="80" zoomScaleSheetLayoutView="80" zoomScalePageLayoutView="8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E1"/>
    </sheetView>
  </sheetViews>
  <sheetFormatPr defaultColWidth="9.140625" defaultRowHeight="13.5" x14ac:dyDescent="0.25"/>
  <cols>
    <col min="1" max="1" width="8.42578125" style="8" bestFit="1" customWidth="1"/>
    <col min="2" max="2" width="53.85546875" style="3" customWidth="1"/>
    <col min="3" max="3" width="18.5703125" style="3" bestFit="1" customWidth="1"/>
    <col min="4" max="4" width="18.42578125" style="3" bestFit="1" customWidth="1"/>
    <col min="5" max="5" width="21.42578125" style="3" customWidth="1"/>
    <col min="6" max="16384" width="9.140625" style="3"/>
  </cols>
  <sheetData>
    <row r="1" spans="1:5" ht="19.5" thickBot="1" x14ac:dyDescent="0.3">
      <c r="A1" s="433" t="s">
        <v>156</v>
      </c>
      <c r="B1" s="434"/>
      <c r="C1" s="434"/>
      <c r="D1" s="434"/>
      <c r="E1" s="435"/>
    </row>
    <row r="2" spans="1:5" ht="19.5" thickBot="1" x14ac:dyDescent="0.3">
      <c r="A2" s="10"/>
      <c r="B2" s="11" t="s">
        <v>85</v>
      </c>
      <c r="C2" s="21">
        <v>43465</v>
      </c>
      <c r="D2" s="10"/>
      <c r="E2" s="421" t="s">
        <v>179</v>
      </c>
    </row>
    <row r="3" spans="1:5" s="4" customFormat="1" ht="17.25" thickBot="1" x14ac:dyDescent="0.35">
      <c r="A3" s="22" t="s">
        <v>87</v>
      </c>
      <c r="B3" s="38" t="s">
        <v>150</v>
      </c>
      <c r="C3" s="385" t="s">
        <v>172</v>
      </c>
      <c r="D3" s="58" t="s">
        <v>82</v>
      </c>
      <c r="E3" s="59" t="s">
        <v>83</v>
      </c>
    </row>
    <row r="4" spans="1:5" s="4" customFormat="1" ht="17.25" thickBot="1" x14ac:dyDescent="0.35">
      <c r="A4" s="16"/>
      <c r="B4" s="14" t="s">
        <v>75</v>
      </c>
      <c r="C4" s="60" t="s">
        <v>146</v>
      </c>
      <c r="D4" s="61" t="s">
        <v>147</v>
      </c>
      <c r="E4" s="61" t="s">
        <v>147</v>
      </c>
    </row>
    <row r="5" spans="1:5" s="4" customFormat="1" ht="17.25" thickBot="1" x14ac:dyDescent="0.3">
      <c r="A5" s="15">
        <v>1</v>
      </c>
      <c r="B5" s="39" t="s">
        <v>88</v>
      </c>
      <c r="C5" s="62"/>
      <c r="D5" s="46"/>
      <c r="E5" s="46"/>
    </row>
    <row r="6" spans="1:5" s="4" customFormat="1" ht="16.5" x14ac:dyDescent="0.25">
      <c r="A6" s="24">
        <v>1.1000000000000001</v>
      </c>
      <c r="B6" s="339" t="s">
        <v>2</v>
      </c>
      <c r="C6" s="423">
        <f>D6+E6</f>
        <v>28156</v>
      </c>
      <c r="D6" s="423">
        <f>'Own portfolio'!C6</f>
        <v>19463</v>
      </c>
      <c r="E6" s="423">
        <f>'Managed portfolio'!C6</f>
        <v>8693</v>
      </c>
    </row>
    <row r="7" spans="1:5" s="4" customFormat="1" ht="15.75" x14ac:dyDescent="0.25">
      <c r="A7" s="25">
        <v>1.2</v>
      </c>
      <c r="B7" s="13" t="s">
        <v>4</v>
      </c>
      <c r="C7" s="424">
        <f>D7+E7</f>
        <v>10714</v>
      </c>
      <c r="D7" s="424">
        <f>'Own portfolio'!C7</f>
        <v>7431</v>
      </c>
      <c r="E7" s="424">
        <f>'Managed portfolio'!C7</f>
        <v>3283</v>
      </c>
    </row>
    <row r="8" spans="1:5" s="4" customFormat="1" ht="15.75" x14ac:dyDescent="0.25">
      <c r="A8" s="25">
        <v>1.3</v>
      </c>
      <c r="B8" s="13" t="s">
        <v>5</v>
      </c>
      <c r="C8" s="424">
        <f>D8+E8</f>
        <v>5230</v>
      </c>
      <c r="D8" s="424">
        <f>'Own portfolio'!C8</f>
        <v>3433</v>
      </c>
      <c r="E8" s="424">
        <f>'Managed portfolio'!C8</f>
        <v>1797</v>
      </c>
    </row>
    <row r="9" spans="1:5" s="4" customFormat="1" ht="15.75" x14ac:dyDescent="0.25">
      <c r="A9" s="25">
        <v>1.4</v>
      </c>
      <c r="B9" s="13" t="s">
        <v>6</v>
      </c>
      <c r="C9" s="424">
        <f>D9+E9</f>
        <v>4591</v>
      </c>
      <c r="D9" s="424">
        <f>'Own portfolio'!C9</f>
        <v>3066</v>
      </c>
      <c r="E9" s="424">
        <f>'Managed portfolio'!C9</f>
        <v>1525</v>
      </c>
    </row>
    <row r="10" spans="1:5" s="4" customFormat="1" ht="16.5" thickBot="1" x14ac:dyDescent="0.3">
      <c r="A10" s="25">
        <v>1.5</v>
      </c>
      <c r="B10" s="13" t="s">
        <v>7</v>
      </c>
      <c r="C10" s="424">
        <f>D10+E10</f>
        <v>7621</v>
      </c>
      <c r="D10" s="424">
        <f>'Own portfolio'!C10</f>
        <v>5533</v>
      </c>
      <c r="E10" s="424">
        <f>'Managed portfolio'!C10</f>
        <v>2088</v>
      </c>
    </row>
    <row r="11" spans="1:5" s="4" customFormat="1" ht="16.5" hidden="1" thickBot="1" x14ac:dyDescent="0.3">
      <c r="A11" s="26">
        <v>1.6</v>
      </c>
      <c r="B11" s="32" t="s">
        <v>8</v>
      </c>
      <c r="C11" s="13">
        <v>0</v>
      </c>
      <c r="D11" s="47">
        <v>0</v>
      </c>
      <c r="E11" s="47">
        <v>0</v>
      </c>
    </row>
    <row r="12" spans="1:5" s="4" customFormat="1" ht="17.25" thickBot="1" x14ac:dyDescent="0.3">
      <c r="A12" s="15">
        <v>2</v>
      </c>
      <c r="B12" s="39" t="s">
        <v>9</v>
      </c>
      <c r="C12" s="63"/>
      <c r="D12" s="46"/>
      <c r="E12" s="46"/>
    </row>
    <row r="13" spans="1:5" s="4" customFormat="1" ht="15.75" customHeight="1" x14ac:dyDescent="0.25">
      <c r="A13" s="24">
        <v>2.1</v>
      </c>
      <c r="B13" s="340" t="s">
        <v>10</v>
      </c>
      <c r="C13" s="423">
        <f>D13+E13</f>
        <v>28156</v>
      </c>
      <c r="D13" s="423">
        <f>'Own portfolio'!C12</f>
        <v>19463</v>
      </c>
      <c r="E13" s="423">
        <f>'Managed portfolio'!C12</f>
        <v>8693</v>
      </c>
    </row>
    <row r="14" spans="1:5" s="4" customFormat="1" ht="16.5" customHeight="1" x14ac:dyDescent="0.25">
      <c r="A14" s="25">
        <v>2.2000000000000002</v>
      </c>
      <c r="B14" s="341" t="s">
        <v>12</v>
      </c>
      <c r="C14" s="423">
        <f>D14+E14</f>
        <v>343168997</v>
      </c>
      <c r="D14" s="423">
        <f>'Own portfolio'!C13</f>
        <v>219092963</v>
      </c>
      <c r="E14" s="423">
        <f>'Managed portfolio'!C13</f>
        <v>124076034</v>
      </c>
    </row>
    <row r="15" spans="1:5" s="4" customFormat="1" ht="15.75" x14ac:dyDescent="0.25">
      <c r="A15" s="25">
        <v>2.2999999999999998</v>
      </c>
      <c r="B15" s="13" t="s">
        <v>13</v>
      </c>
      <c r="C15" s="424">
        <f>C14/C13</f>
        <v>12188.130309703083</v>
      </c>
      <c r="D15" s="424">
        <f>'Own portfolio'!C14</f>
        <v>11256.895802291527</v>
      </c>
      <c r="E15" s="424">
        <f>'Managed portfolio'!C14</f>
        <v>14273.097204647418</v>
      </c>
    </row>
    <row r="16" spans="1:5" s="4" customFormat="1" ht="15.75" x14ac:dyDescent="0.25">
      <c r="A16" s="25">
        <v>2.4</v>
      </c>
      <c r="B16" s="13" t="s">
        <v>25</v>
      </c>
      <c r="C16" s="424">
        <f>D16+E16</f>
        <v>50</v>
      </c>
      <c r="D16" s="424">
        <f>'Own portfolio'!C15</f>
        <v>30</v>
      </c>
      <c r="E16" s="424">
        <f>'Managed portfolio'!C15</f>
        <v>20</v>
      </c>
    </row>
    <row r="17" spans="1:5" s="4" customFormat="1" ht="15.75" x14ac:dyDescent="0.25">
      <c r="A17" s="25">
        <v>2.5</v>
      </c>
      <c r="B17" s="13" t="s">
        <v>26</v>
      </c>
      <c r="C17" s="424">
        <f>C6/C16</f>
        <v>563.12</v>
      </c>
      <c r="D17" s="424">
        <f>'Own portfolio'!C16</f>
        <v>648.76666666666665</v>
      </c>
      <c r="E17" s="424">
        <f>'Managed portfolio'!C16</f>
        <v>434.65</v>
      </c>
    </row>
    <row r="18" spans="1:5" s="4" customFormat="1" ht="16.5" thickBot="1" x14ac:dyDescent="0.3">
      <c r="A18" s="25">
        <v>2.6</v>
      </c>
      <c r="B18" s="32" t="s">
        <v>27</v>
      </c>
      <c r="C18" s="424">
        <f>C14/C16</f>
        <v>6863379.9400000004</v>
      </c>
      <c r="D18" s="424">
        <f>'Own portfolio'!C17</f>
        <v>7303098.7666666666</v>
      </c>
      <c r="E18" s="424">
        <f>'Managed portfolio'!C17</f>
        <v>6203801.7000000002</v>
      </c>
    </row>
    <row r="19" spans="1:5" s="4" customFormat="1" ht="17.25" thickBot="1" x14ac:dyDescent="0.3">
      <c r="A19" s="15">
        <v>3</v>
      </c>
      <c r="B19" s="39" t="s">
        <v>17</v>
      </c>
      <c r="C19" s="63"/>
      <c r="D19" s="46"/>
      <c r="E19" s="46"/>
    </row>
    <row r="20" spans="1:5" s="4" customFormat="1" ht="16.5" x14ac:dyDescent="0.25">
      <c r="A20" s="25">
        <v>3.1</v>
      </c>
      <c r="B20" s="101" t="s">
        <v>18</v>
      </c>
      <c r="C20" s="423">
        <f>D20+E20</f>
        <v>2051</v>
      </c>
      <c r="D20" s="423">
        <f>'Own portfolio'!C19</f>
        <v>1641</v>
      </c>
      <c r="E20" s="423">
        <f>'Managed portfolio'!C19</f>
        <v>410</v>
      </c>
    </row>
    <row r="21" spans="1:5" s="4" customFormat="1" ht="16.5" x14ac:dyDescent="0.25">
      <c r="A21" s="25">
        <v>3.2</v>
      </c>
      <c r="B21" s="54" t="s">
        <v>19</v>
      </c>
      <c r="C21" s="423">
        <f>D21+E21</f>
        <v>46862000</v>
      </c>
      <c r="D21" s="423">
        <f>'Own portfolio'!C20</f>
        <v>36865000</v>
      </c>
      <c r="E21" s="423">
        <f>'Managed portfolio'!C20</f>
        <v>9997000</v>
      </c>
    </row>
    <row r="22" spans="1:5" s="4" customFormat="1" ht="15.75" x14ac:dyDescent="0.25">
      <c r="A22" s="25">
        <v>3.3</v>
      </c>
      <c r="B22" s="54" t="s">
        <v>20</v>
      </c>
      <c r="C22" s="424">
        <f>D22+E22</f>
        <v>49505825</v>
      </c>
      <c r="D22" s="424">
        <f>'Own portfolio'!C21</f>
        <v>33943069</v>
      </c>
      <c r="E22" s="424">
        <f>'Managed portfolio'!C21</f>
        <v>15562756</v>
      </c>
    </row>
    <row r="23" spans="1:5" s="4" customFormat="1" ht="16.5" thickBot="1" x14ac:dyDescent="0.3">
      <c r="A23" s="25">
        <v>3.4</v>
      </c>
      <c r="B23" s="54" t="s">
        <v>21</v>
      </c>
      <c r="C23" s="424">
        <f>D23+E23</f>
        <v>46885584</v>
      </c>
      <c r="D23" s="424">
        <f>'Own portfolio'!C22</f>
        <v>31744237</v>
      </c>
      <c r="E23" s="424">
        <f>'Managed portfolio'!C22</f>
        <v>15141347</v>
      </c>
    </row>
    <row r="24" spans="1:5" s="4" customFormat="1" ht="17.25" thickBot="1" x14ac:dyDescent="0.3">
      <c r="A24" s="15">
        <v>4</v>
      </c>
      <c r="B24" s="39" t="s">
        <v>23</v>
      </c>
      <c r="C24" s="63"/>
      <c r="D24" s="34"/>
      <c r="E24" s="46"/>
    </row>
    <row r="25" spans="1:5" s="4" customFormat="1" ht="16.5" x14ac:dyDescent="0.25">
      <c r="A25" s="25">
        <v>4.0999999999999996</v>
      </c>
      <c r="B25" s="40" t="s">
        <v>28</v>
      </c>
      <c r="C25" s="65">
        <f>(C48-C43-C44)/C14</f>
        <v>7.2840758397530883E-3</v>
      </c>
      <c r="D25" s="65">
        <f>(D48-D43-D44)/D14</f>
        <v>9.5774048206194555E-3</v>
      </c>
      <c r="E25" s="65">
        <f>(E48-E43-E44)/E14</f>
        <v>3.2345247269911933E-3</v>
      </c>
    </row>
    <row r="26" spans="1:5" s="4" customFormat="1" ht="17.25" thickBot="1" x14ac:dyDescent="0.35">
      <c r="A26" s="25">
        <v>4.2</v>
      </c>
      <c r="B26" s="41" t="s">
        <v>22</v>
      </c>
      <c r="C26" s="65">
        <f>(C14-C48)/C14</f>
        <v>0.9893713009278633</v>
      </c>
      <c r="D26" s="79">
        <f>(D14-D48)/D14</f>
        <v>0.98586363086431028</v>
      </c>
      <c r="E26" s="65">
        <f>(E14-E48)/E14</f>
        <v>0.99556513065206453</v>
      </c>
    </row>
    <row r="27" spans="1:5" s="4" customFormat="1" ht="17.25" thickBot="1" x14ac:dyDescent="0.3">
      <c r="A27" s="15">
        <v>5</v>
      </c>
      <c r="B27" s="12" t="s">
        <v>38</v>
      </c>
      <c r="C27" s="67"/>
      <c r="D27" s="46"/>
      <c r="E27" s="46"/>
    </row>
    <row r="28" spans="1:5" s="4" customFormat="1" ht="17.25" thickBot="1" x14ac:dyDescent="0.3">
      <c r="A28" s="19" t="s">
        <v>40</v>
      </c>
      <c r="B28" s="48" t="s">
        <v>35</v>
      </c>
      <c r="C28" s="68"/>
      <c r="D28" s="66"/>
      <c r="E28" s="69"/>
    </row>
    <row r="29" spans="1:5" s="256" customFormat="1" ht="15.75" x14ac:dyDescent="0.25">
      <c r="A29" s="49" t="s">
        <v>49</v>
      </c>
      <c r="B29" s="105" t="s">
        <v>14</v>
      </c>
      <c r="C29" s="54">
        <f>D29+E29</f>
        <v>88</v>
      </c>
      <c r="D29" s="53">
        <f>'Own portfolio'!C29</f>
        <v>76</v>
      </c>
      <c r="E29" s="53">
        <f>'Managed portfolio'!C29</f>
        <v>12</v>
      </c>
    </row>
    <row r="30" spans="1:5" s="256" customFormat="1" ht="15.75" x14ac:dyDescent="0.25">
      <c r="A30" s="49" t="s">
        <v>50</v>
      </c>
      <c r="B30" s="50" t="s">
        <v>15</v>
      </c>
      <c r="C30" s="54">
        <f>D30+E30</f>
        <v>43</v>
      </c>
      <c r="D30" s="53">
        <f>'Own portfolio'!C30</f>
        <v>34</v>
      </c>
      <c r="E30" s="53">
        <f>'Managed portfolio'!C30</f>
        <v>9</v>
      </c>
    </row>
    <row r="31" spans="1:5" s="256" customFormat="1" ht="15.75" x14ac:dyDescent="0.25">
      <c r="A31" s="49" t="s">
        <v>51</v>
      </c>
      <c r="B31" s="50" t="s">
        <v>16</v>
      </c>
      <c r="C31" s="54">
        <f>D31+E31</f>
        <v>16</v>
      </c>
      <c r="D31" s="53">
        <f>'Own portfolio'!C31</f>
        <v>14</v>
      </c>
      <c r="E31" s="53">
        <f>'Managed portfolio'!C31</f>
        <v>2</v>
      </c>
    </row>
    <row r="32" spans="1:5" s="256" customFormat="1" ht="15.75" x14ac:dyDescent="0.25">
      <c r="A32" s="49" t="s">
        <v>52</v>
      </c>
      <c r="B32" s="50" t="s">
        <v>135</v>
      </c>
      <c r="C32" s="54">
        <f>D32+E32</f>
        <v>26</v>
      </c>
      <c r="D32" s="53">
        <f>'Own portfolio'!C32</f>
        <v>22</v>
      </c>
      <c r="E32" s="53">
        <f>'Managed portfolio'!C32</f>
        <v>4</v>
      </c>
    </row>
    <row r="33" spans="1:5" s="256" customFormat="1" ht="15.75" x14ac:dyDescent="0.25">
      <c r="A33" s="49" t="s">
        <v>53</v>
      </c>
      <c r="B33" s="50" t="s">
        <v>136</v>
      </c>
      <c r="C33" s="54">
        <f>D33+E33</f>
        <v>383</v>
      </c>
      <c r="D33" s="53">
        <f>'Own portfolio'!C33</f>
        <v>324</v>
      </c>
      <c r="E33" s="53">
        <f>'Managed portfolio'!C33</f>
        <v>59</v>
      </c>
    </row>
    <row r="34" spans="1:5" s="256" customFormat="1" ht="17.25" thickBot="1" x14ac:dyDescent="0.3">
      <c r="A34" s="49" t="s">
        <v>69</v>
      </c>
      <c r="B34" s="104" t="s">
        <v>3</v>
      </c>
      <c r="C34" s="423">
        <f>SUM(C29:C33)</f>
        <v>556</v>
      </c>
      <c r="D34" s="423">
        <f>SUM(D29:D33)</f>
        <v>470</v>
      </c>
      <c r="E34" s="423">
        <f>SUM(E29:E33)</f>
        <v>86</v>
      </c>
    </row>
    <row r="35" spans="1:5" s="4" customFormat="1" ht="17.25" thickBot="1" x14ac:dyDescent="0.3">
      <c r="A35" s="19" t="s">
        <v>41</v>
      </c>
      <c r="B35" s="12" t="s">
        <v>11</v>
      </c>
      <c r="C35" s="67"/>
      <c r="D35" s="46"/>
      <c r="E35" s="46"/>
    </row>
    <row r="36" spans="1:5" s="4" customFormat="1" ht="15.75" x14ac:dyDescent="0.25">
      <c r="A36" s="28" t="s">
        <v>54</v>
      </c>
      <c r="B36" s="36" t="s">
        <v>14</v>
      </c>
      <c r="C36" s="424">
        <f>D36+E36</f>
        <v>155087</v>
      </c>
      <c r="D36" s="424">
        <f>'Own portfolio'!C36</f>
        <v>134513</v>
      </c>
      <c r="E36" s="424">
        <f>'Managed portfolio'!C36</f>
        <v>20574</v>
      </c>
    </row>
    <row r="37" spans="1:5" s="4" customFormat="1" ht="15.75" x14ac:dyDescent="0.25">
      <c r="A37" s="28" t="s">
        <v>55</v>
      </c>
      <c r="B37" s="36" t="s">
        <v>15</v>
      </c>
      <c r="C37" s="424">
        <f>D37+E37</f>
        <v>114814</v>
      </c>
      <c r="D37" s="424">
        <f>'Own portfolio'!C37</f>
        <v>96099</v>
      </c>
      <c r="E37" s="424">
        <f>'Managed portfolio'!C37</f>
        <v>18715</v>
      </c>
    </row>
    <row r="38" spans="1:5" s="4" customFormat="1" ht="15.75" x14ac:dyDescent="0.25">
      <c r="A38" s="28" t="s">
        <v>56</v>
      </c>
      <c r="B38" s="36" t="s">
        <v>16</v>
      </c>
      <c r="C38" s="424">
        <f>D38+E38</f>
        <v>63317</v>
      </c>
      <c r="D38" s="424">
        <f>'Own portfolio'!C38</f>
        <v>55203</v>
      </c>
      <c r="E38" s="424">
        <f>'Managed portfolio'!C38</f>
        <v>8114</v>
      </c>
    </row>
    <row r="39" spans="1:5" s="4" customFormat="1" ht="15.75" x14ac:dyDescent="0.25">
      <c r="A39" s="28" t="s">
        <v>57</v>
      </c>
      <c r="B39" s="36" t="s">
        <v>135</v>
      </c>
      <c r="C39" s="424">
        <f>D39+E39</f>
        <v>155280</v>
      </c>
      <c r="D39" s="424">
        <f>'Own portfolio'!C39</f>
        <v>134859</v>
      </c>
      <c r="E39" s="424">
        <f>'Managed portfolio'!C39</f>
        <v>20421</v>
      </c>
    </row>
    <row r="40" spans="1:5" s="4" customFormat="1" ht="16.5" thickBot="1" x14ac:dyDescent="0.3">
      <c r="A40" s="28" t="s">
        <v>58</v>
      </c>
      <c r="B40" s="36" t="s">
        <v>136</v>
      </c>
      <c r="C40" s="424">
        <f>D40+E40</f>
        <v>2131743</v>
      </c>
      <c r="D40" s="424">
        <f>'Own portfolio'!C40</f>
        <v>1778158</v>
      </c>
      <c r="E40" s="424">
        <f>'Managed portfolio'!C40</f>
        <v>353585</v>
      </c>
    </row>
    <row r="41" spans="1:5" s="4" customFormat="1" ht="17.25" thickBot="1" x14ac:dyDescent="0.35">
      <c r="A41" s="28" t="s">
        <v>70</v>
      </c>
      <c r="B41" s="342" t="s">
        <v>3</v>
      </c>
      <c r="C41" s="425">
        <f>SUM(C36:C40)</f>
        <v>2620241</v>
      </c>
      <c r="D41" s="426">
        <f>SUM(D36:D40)</f>
        <v>2198832</v>
      </c>
      <c r="E41" s="426">
        <f>SUM(E36:E40)</f>
        <v>421409</v>
      </c>
    </row>
    <row r="42" spans="1:5" s="4" customFormat="1" ht="17.25" thickBot="1" x14ac:dyDescent="0.3">
      <c r="A42" s="19" t="s">
        <v>42</v>
      </c>
      <c r="B42" s="12" t="s">
        <v>29</v>
      </c>
      <c r="C42" s="67"/>
      <c r="D42" s="46"/>
      <c r="E42" s="46"/>
    </row>
    <row r="43" spans="1:5" s="4" customFormat="1" ht="15.75" x14ac:dyDescent="0.25">
      <c r="A43" s="28" t="s">
        <v>59</v>
      </c>
      <c r="B43" s="36" t="s">
        <v>14</v>
      </c>
      <c r="C43" s="424">
        <f>D43+E43</f>
        <v>792462</v>
      </c>
      <c r="D43" s="424">
        <f>'Own portfolio'!C43</f>
        <v>667095</v>
      </c>
      <c r="E43" s="424">
        <f>'Managed portfolio'!C43</f>
        <v>125367</v>
      </c>
    </row>
    <row r="44" spans="1:5" s="4" customFormat="1" ht="15.75" x14ac:dyDescent="0.25">
      <c r="A44" s="28" t="s">
        <v>60</v>
      </c>
      <c r="B44" s="36" t="s">
        <v>15</v>
      </c>
      <c r="C44" s="424">
        <f>D44+E44</f>
        <v>355309</v>
      </c>
      <c r="D44" s="424">
        <f>'Own portfolio'!C44</f>
        <v>331742</v>
      </c>
      <c r="E44" s="424">
        <f>'Managed portfolio'!C44</f>
        <v>23567</v>
      </c>
    </row>
    <row r="45" spans="1:5" s="4" customFormat="1" ht="15.75" x14ac:dyDescent="0.25">
      <c r="A45" s="28" t="s">
        <v>61</v>
      </c>
      <c r="B45" s="36" t="s">
        <v>16</v>
      </c>
      <c r="C45" s="424">
        <f>D45+E45</f>
        <v>134900</v>
      </c>
      <c r="D45" s="424">
        <f>'Own portfolio'!C45</f>
        <v>115420</v>
      </c>
      <c r="E45" s="424">
        <f>'Managed portfolio'!C45</f>
        <v>19480</v>
      </c>
    </row>
    <row r="46" spans="1:5" s="4" customFormat="1" ht="15.75" x14ac:dyDescent="0.25">
      <c r="A46" s="28" t="s">
        <v>62</v>
      </c>
      <c r="B46" s="36" t="s">
        <v>135</v>
      </c>
      <c r="C46" s="424">
        <f>D46+E46</f>
        <v>224081</v>
      </c>
      <c r="D46" s="424">
        <f>'Own portfolio'!C46</f>
        <v>199580</v>
      </c>
      <c r="E46" s="424">
        <f>'Managed portfolio'!C46</f>
        <v>24501</v>
      </c>
    </row>
    <row r="47" spans="1:5" s="4" customFormat="1" ht="15.75" x14ac:dyDescent="0.25">
      <c r="A47" s="28" t="s">
        <v>63</v>
      </c>
      <c r="B47" s="36" t="s">
        <v>136</v>
      </c>
      <c r="C47" s="424">
        <f>D47+E47</f>
        <v>2140688</v>
      </c>
      <c r="D47" s="424">
        <f>'Own portfolio'!C47</f>
        <v>1783342</v>
      </c>
      <c r="E47" s="424">
        <f>'Managed portfolio'!C47</f>
        <v>357346</v>
      </c>
    </row>
    <row r="48" spans="1:5" s="4" customFormat="1" ht="17.25" thickBot="1" x14ac:dyDescent="0.35">
      <c r="A48" s="28" t="s">
        <v>71</v>
      </c>
      <c r="B48" s="104" t="s">
        <v>3</v>
      </c>
      <c r="C48" s="425">
        <f>SUM(C43:C47)</f>
        <v>3647440</v>
      </c>
      <c r="D48" s="426">
        <f>SUM(D43:D47)</f>
        <v>3097179</v>
      </c>
      <c r="E48" s="426">
        <f>SUM(E43:E47)</f>
        <v>550261</v>
      </c>
    </row>
    <row r="49" spans="1:5" s="4" customFormat="1" ht="17.25" thickBot="1" x14ac:dyDescent="0.3">
      <c r="A49" s="19" t="s">
        <v>43</v>
      </c>
      <c r="B49" s="12" t="s">
        <v>30</v>
      </c>
      <c r="C49" s="67"/>
      <c r="D49" s="46"/>
      <c r="E49" s="46"/>
    </row>
    <row r="50" spans="1:5" s="4" customFormat="1" ht="15.75" x14ac:dyDescent="0.25">
      <c r="A50" s="28" t="s">
        <v>64</v>
      </c>
      <c r="B50" s="50" t="s">
        <v>14</v>
      </c>
      <c r="C50" s="64">
        <f>C43/C$14%</f>
        <v>0.23092470675607096</v>
      </c>
      <c r="D50" s="64">
        <f t="shared" ref="D50:E54" si="0">D43/D$14%</f>
        <v>0.30448034061230894</v>
      </c>
      <c r="E50" s="64">
        <f t="shared" si="0"/>
        <v>0.10104046362410325</v>
      </c>
    </row>
    <row r="51" spans="1:5" s="4" customFormat="1" ht="15.75" x14ac:dyDescent="0.25">
      <c r="A51" s="28" t="s">
        <v>65</v>
      </c>
      <c r="B51" s="50" t="s">
        <v>15</v>
      </c>
      <c r="C51" s="64">
        <f>C44/C$14%</f>
        <v>0.10353761648229545</v>
      </c>
      <c r="D51" s="64">
        <f t="shared" si="0"/>
        <v>0.15141609089471306</v>
      </c>
      <c r="E51" s="64">
        <f t="shared" si="0"/>
        <v>1.8993998470325058E-2</v>
      </c>
    </row>
    <row r="52" spans="1:5" s="4" customFormat="1" ht="15.75" x14ac:dyDescent="0.25">
      <c r="A52" s="28" t="s">
        <v>66</v>
      </c>
      <c r="B52" s="50" t="s">
        <v>16</v>
      </c>
      <c r="C52" s="64">
        <f>C45/C$14%</f>
        <v>3.9310077885619715E-2</v>
      </c>
      <c r="D52" s="64">
        <f t="shared" si="0"/>
        <v>5.2680833934406195E-2</v>
      </c>
      <c r="E52" s="64">
        <f t="shared" si="0"/>
        <v>1.5700050502903726E-2</v>
      </c>
    </row>
    <row r="53" spans="1:5" s="4" customFormat="1" ht="15.75" x14ac:dyDescent="0.25">
      <c r="A53" s="28" t="s">
        <v>67</v>
      </c>
      <c r="B53" s="50" t="s">
        <v>135</v>
      </c>
      <c r="C53" s="64">
        <f>C46/C$14%</f>
        <v>6.529756532755783E-2</v>
      </c>
      <c r="D53" s="64">
        <f t="shared" si="0"/>
        <v>9.1093751833553879E-2</v>
      </c>
      <c r="E53" s="64">
        <f t="shared" si="0"/>
        <v>1.9746762698749701E-2</v>
      </c>
    </row>
    <row r="54" spans="1:5" s="4" customFormat="1" ht="16.5" thickBot="1" x14ac:dyDescent="0.3">
      <c r="A54" s="28" t="s">
        <v>68</v>
      </c>
      <c r="B54" s="50" t="s">
        <v>136</v>
      </c>
      <c r="C54" s="64">
        <f>C47/C$14%</f>
        <v>0.62379994076213119</v>
      </c>
      <c r="D54" s="64">
        <f t="shared" si="0"/>
        <v>0.81396589629398552</v>
      </c>
      <c r="E54" s="64">
        <f t="shared" si="0"/>
        <v>0.28800565949746587</v>
      </c>
    </row>
    <row r="55" spans="1:5" s="4" customFormat="1" ht="17.25" thickBot="1" x14ac:dyDescent="0.3">
      <c r="A55" s="15">
        <v>6</v>
      </c>
      <c r="B55" s="12" t="s">
        <v>39</v>
      </c>
      <c r="C55" s="67"/>
      <c r="D55" s="46"/>
      <c r="E55" s="46"/>
    </row>
    <row r="56" spans="1:5" s="4" customFormat="1" ht="15.75" x14ac:dyDescent="0.25">
      <c r="A56" s="27" t="s">
        <v>72</v>
      </c>
      <c r="B56" s="105" t="s">
        <v>31</v>
      </c>
      <c r="C56" s="424">
        <f>D56+E56</f>
        <v>19178</v>
      </c>
      <c r="D56" s="424">
        <f>'Own portfolio'!C56</f>
        <v>12493</v>
      </c>
      <c r="E56" s="424">
        <f>'Managed portfolio'!C56</f>
        <v>6685</v>
      </c>
    </row>
    <row r="57" spans="1:5" s="4" customFormat="1" ht="16.5" thickBot="1" x14ac:dyDescent="0.3">
      <c r="A57" s="27" t="s">
        <v>73</v>
      </c>
      <c r="B57" s="106" t="s">
        <v>19</v>
      </c>
      <c r="C57" s="427">
        <f>D57+E57</f>
        <v>415699000</v>
      </c>
      <c r="D57" s="428">
        <f>'Own portfolio'!C57</f>
        <v>265731000</v>
      </c>
      <c r="E57" s="428">
        <f>'Managed portfolio'!C57</f>
        <v>149968000</v>
      </c>
    </row>
    <row r="58" spans="1:5" s="4" customFormat="1" ht="17.25" thickBot="1" x14ac:dyDescent="0.3">
      <c r="A58" s="15">
        <v>7</v>
      </c>
      <c r="B58" s="12" t="s">
        <v>127</v>
      </c>
      <c r="C58" s="67"/>
      <c r="D58" s="46"/>
      <c r="E58" s="46"/>
    </row>
    <row r="59" spans="1:5" s="4" customFormat="1" ht="15.75" x14ac:dyDescent="0.25">
      <c r="A59" s="28">
        <v>7.1</v>
      </c>
      <c r="B59" s="105" t="s">
        <v>47</v>
      </c>
      <c r="C59" s="424">
        <f>D59+E59</f>
        <v>184828533</v>
      </c>
      <c r="D59" s="428">
        <f>'Own portfolio'!C59</f>
        <v>114920623</v>
      </c>
      <c r="E59" s="428">
        <f>'Managed portfolio'!C59</f>
        <v>69907910</v>
      </c>
    </row>
    <row r="60" spans="1:5" s="4" customFormat="1" ht="15.75" x14ac:dyDescent="0.25">
      <c r="A60" s="28">
        <v>7.2</v>
      </c>
      <c r="B60" s="50" t="s">
        <v>48</v>
      </c>
      <c r="C60" s="424">
        <f>D60+E60</f>
        <v>158340464</v>
      </c>
      <c r="D60" s="428">
        <f>'Own portfolio'!C60</f>
        <v>104172340</v>
      </c>
      <c r="E60" s="428">
        <f>'Managed portfolio'!C60</f>
        <v>54168124</v>
      </c>
    </row>
    <row r="61" spans="1:5" s="4" customFormat="1" ht="15.75" x14ac:dyDescent="0.25">
      <c r="A61" s="28">
        <v>7.3</v>
      </c>
      <c r="B61" s="87" t="s">
        <v>45</v>
      </c>
      <c r="C61" s="424">
        <f>D61+E61</f>
        <v>15510</v>
      </c>
      <c r="D61" s="428">
        <f>'Own portfolio'!C61</f>
        <v>10413</v>
      </c>
      <c r="E61" s="428">
        <f>'Managed portfolio'!C61</f>
        <v>5097</v>
      </c>
    </row>
    <row r="62" spans="1:5" s="4" customFormat="1" ht="15.75" x14ac:dyDescent="0.25">
      <c r="A62" s="28">
        <v>7.4</v>
      </c>
      <c r="B62" s="343" t="s">
        <v>46</v>
      </c>
      <c r="C62" s="424">
        <f>D62+E62</f>
        <v>12646</v>
      </c>
      <c r="D62" s="428">
        <f>'Own portfolio'!C62</f>
        <v>9050</v>
      </c>
      <c r="E62" s="428">
        <f>'Managed portfolio'!C62</f>
        <v>3596</v>
      </c>
    </row>
    <row r="63" spans="1:5" s="4" customFormat="1" ht="15.75" x14ac:dyDescent="0.25">
      <c r="A63" s="28">
        <v>7.5</v>
      </c>
      <c r="B63" s="87" t="s">
        <v>123</v>
      </c>
      <c r="C63" s="424">
        <f t="shared" ref="C63:C70" si="1">SUM(D63:E63)</f>
        <v>25768</v>
      </c>
      <c r="D63" s="428">
        <f>'Own portfolio'!C63</f>
        <v>17075</v>
      </c>
      <c r="E63" s="428">
        <f>'Managed portfolio'!C63</f>
        <v>8693</v>
      </c>
    </row>
    <row r="64" spans="1:5" s="4" customFormat="1" ht="15.75" x14ac:dyDescent="0.25">
      <c r="A64" s="28">
        <v>7.7</v>
      </c>
      <c r="B64" s="87" t="s">
        <v>124</v>
      </c>
      <c r="C64" s="424">
        <f t="shared" si="1"/>
        <v>2376</v>
      </c>
      <c r="D64" s="428">
        <f>'Own portfolio'!C64</f>
        <v>2376</v>
      </c>
      <c r="E64" s="428">
        <f>'Managed portfolio'!C64</f>
        <v>0</v>
      </c>
    </row>
    <row r="65" spans="1:5" s="4" customFormat="1" ht="15.75" x14ac:dyDescent="0.25">
      <c r="A65" s="28">
        <v>7.8</v>
      </c>
      <c r="B65" s="87" t="s">
        <v>125</v>
      </c>
      <c r="C65" s="424">
        <f t="shared" si="1"/>
        <v>2</v>
      </c>
      <c r="D65" s="428">
        <f>'Own portfolio'!C65</f>
        <v>2</v>
      </c>
      <c r="E65" s="428">
        <f>'Managed portfolio'!C65</f>
        <v>0</v>
      </c>
    </row>
    <row r="66" spans="1:5" s="4" customFormat="1" ht="15.75" x14ac:dyDescent="0.25">
      <c r="A66" s="28">
        <v>7.9</v>
      </c>
      <c r="B66" s="87" t="s">
        <v>141</v>
      </c>
      <c r="C66" s="424">
        <f t="shared" si="1"/>
        <v>10</v>
      </c>
      <c r="D66" s="428">
        <f>'Own portfolio'!C66</f>
        <v>10</v>
      </c>
      <c r="E66" s="428">
        <v>0</v>
      </c>
    </row>
    <row r="67" spans="1:5" s="4" customFormat="1" ht="15.75" x14ac:dyDescent="0.25">
      <c r="A67" s="28">
        <v>7.11</v>
      </c>
      <c r="B67" s="87" t="s">
        <v>121</v>
      </c>
      <c r="C67" s="424">
        <f t="shared" si="1"/>
        <v>320627445</v>
      </c>
      <c r="D67" s="428">
        <f>'Own portfolio'!C67</f>
        <v>196551411</v>
      </c>
      <c r="E67" s="428">
        <f>'Managed portfolio'!C67</f>
        <v>124076034</v>
      </c>
    </row>
    <row r="68" spans="1:5" s="4" customFormat="1" ht="15.75" x14ac:dyDescent="0.25">
      <c r="A68" s="28">
        <v>7.12</v>
      </c>
      <c r="B68" s="87" t="s">
        <v>122</v>
      </c>
      <c r="C68" s="424">
        <f t="shared" si="1"/>
        <v>22274708</v>
      </c>
      <c r="D68" s="428">
        <f>'Own portfolio'!C68</f>
        <v>22274708</v>
      </c>
      <c r="E68" s="429">
        <f>'Managed portfolio'!C68</f>
        <v>0</v>
      </c>
    </row>
    <row r="69" spans="1:5" s="4" customFormat="1" ht="15.75" x14ac:dyDescent="0.25">
      <c r="A69" s="298">
        <v>7.13</v>
      </c>
      <c r="B69" s="87" t="s">
        <v>126</v>
      </c>
      <c r="C69" s="424">
        <f t="shared" si="1"/>
        <v>9566</v>
      </c>
      <c r="D69" s="428">
        <f>'Own portfolio'!C69</f>
        <v>9566</v>
      </c>
      <c r="E69" s="429">
        <f>'Managed portfolio'!C69</f>
        <v>0</v>
      </c>
    </row>
    <row r="70" spans="1:5" s="4" customFormat="1" ht="16.5" thickBot="1" x14ac:dyDescent="0.3">
      <c r="A70" s="299">
        <v>7.14</v>
      </c>
      <c r="B70" s="87" t="s">
        <v>140</v>
      </c>
      <c r="C70" s="424">
        <f t="shared" si="1"/>
        <v>257278</v>
      </c>
      <c r="D70" s="428">
        <f>'Own portfolio'!C70</f>
        <v>257278</v>
      </c>
      <c r="E70" s="429">
        <f>'Managed portfolio'!C70</f>
        <v>0</v>
      </c>
    </row>
    <row r="71" spans="1:5" s="4" customFormat="1" ht="16.5" x14ac:dyDescent="0.3">
      <c r="A71" s="45">
        <v>8</v>
      </c>
      <c r="B71" s="56" t="s">
        <v>24</v>
      </c>
      <c r="C71" s="70" t="s">
        <v>92</v>
      </c>
      <c r="D71" s="254"/>
      <c r="E71" s="255"/>
    </row>
    <row r="72" spans="1:5" ht="15.75" x14ac:dyDescent="0.25">
      <c r="A72" s="42">
        <v>8.1</v>
      </c>
      <c r="B72" s="37" t="s">
        <v>102</v>
      </c>
      <c r="C72" s="424">
        <v>833341</v>
      </c>
      <c r="D72" s="37"/>
      <c r="E72" s="37"/>
    </row>
    <row r="73" spans="1:5" ht="15.75" x14ac:dyDescent="0.25">
      <c r="A73" s="42">
        <v>8.1999999999999993</v>
      </c>
      <c r="B73" s="37" t="s">
        <v>104</v>
      </c>
      <c r="C73" s="424">
        <v>97083299</v>
      </c>
      <c r="D73" s="37"/>
      <c r="E73" s="37"/>
    </row>
    <row r="74" spans="1:5" ht="15.75" x14ac:dyDescent="0.25">
      <c r="A74" s="42">
        <v>8.3000000000000007</v>
      </c>
      <c r="B74" s="37" t="s">
        <v>177</v>
      </c>
      <c r="C74" s="424">
        <v>36042143</v>
      </c>
      <c r="D74" s="37"/>
      <c r="E74" s="37"/>
    </row>
    <row r="75" spans="1:5" ht="15.75" x14ac:dyDescent="0.25">
      <c r="A75" s="42">
        <v>8.4</v>
      </c>
      <c r="B75" s="37" t="s">
        <v>108</v>
      </c>
      <c r="C75" s="424">
        <v>47988653.399999999</v>
      </c>
      <c r="D75" s="37"/>
      <c r="E75" s="37"/>
    </row>
    <row r="76" spans="1:5" ht="15.75" x14ac:dyDescent="0.25">
      <c r="A76" s="42">
        <v>8.5</v>
      </c>
      <c r="B76" s="37" t="s">
        <v>105</v>
      </c>
      <c r="C76" s="424">
        <v>472028</v>
      </c>
      <c r="D76" s="37"/>
      <c r="E76" s="37"/>
    </row>
    <row r="77" spans="1:5" ht="15.75" x14ac:dyDescent="0.25">
      <c r="A77" s="42">
        <v>8.6</v>
      </c>
      <c r="B77" s="37" t="s">
        <v>134</v>
      </c>
      <c r="C77" s="424">
        <f>6538465+2083039</f>
        <v>8621504</v>
      </c>
      <c r="D77" s="37"/>
      <c r="E77" s="37"/>
    </row>
    <row r="78" spans="1:5" ht="15.75" x14ac:dyDescent="0.25">
      <c r="A78" s="42">
        <v>8.6999999999999993</v>
      </c>
      <c r="B78" s="37" t="s">
        <v>144</v>
      </c>
      <c r="C78" s="424">
        <v>5160492</v>
      </c>
      <c r="D78" s="37"/>
      <c r="E78" s="37"/>
    </row>
    <row r="79" spans="1:5" ht="15.75" x14ac:dyDescent="0.25">
      <c r="A79" s="42">
        <v>8.8000000000000007</v>
      </c>
      <c r="B79" s="37" t="s">
        <v>154</v>
      </c>
      <c r="C79" s="424">
        <v>3333336</v>
      </c>
      <c r="D79" s="37"/>
      <c r="E79" s="37"/>
    </row>
    <row r="80" spans="1:5" ht="15.75" x14ac:dyDescent="0.25">
      <c r="A80" s="42">
        <v>8.9</v>
      </c>
      <c r="B80" s="422" t="s">
        <v>155</v>
      </c>
      <c r="C80" s="424">
        <v>7777776</v>
      </c>
      <c r="D80" s="37"/>
      <c r="E80" s="37"/>
    </row>
    <row r="81" spans="1:5" ht="15.75" x14ac:dyDescent="0.25">
      <c r="A81" s="432">
        <v>8.11</v>
      </c>
      <c r="B81" s="37" t="s">
        <v>145</v>
      </c>
      <c r="C81" s="424">
        <v>19613146</v>
      </c>
      <c r="D81" s="37"/>
      <c r="E81" s="37"/>
    </row>
    <row r="82" spans="1:5" ht="16.5" x14ac:dyDescent="0.3">
      <c r="A82" s="297"/>
      <c r="B82" s="297" t="s">
        <v>3</v>
      </c>
      <c r="C82" s="330">
        <f>SUM(C72:C81)</f>
        <v>226925718.40000001</v>
      </c>
      <c r="D82" s="297"/>
      <c r="E82" s="297" t="s">
        <v>131</v>
      </c>
    </row>
    <row r="84" spans="1:5" x14ac:dyDescent="0.25">
      <c r="C84" s="321"/>
    </row>
  </sheetData>
  <mergeCells count="1">
    <mergeCell ref="A1:E1"/>
  </mergeCells>
  <phoneticPr fontId="0" type="noConversion"/>
  <printOptions horizontalCentered="1" verticalCentered="1"/>
  <pageMargins left="0" right="0" top="0" bottom="0" header="0.511811023622047" footer="0"/>
  <pageSetup paperSize="9" scale="61" orientation="portrait" horizontalDpi="4294967293" r:id="rId1"/>
  <headerFooter alignWithMargins="0"/>
  <ignoredErrors>
    <ignoredError sqref="C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view="pageBreakPreview" zoomScale="85" zoomScaleNormal="80" zoomScaleSheetLayoutView="85" zoomScalePageLayoutView="81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1"/>
    </sheetView>
  </sheetViews>
  <sheetFormatPr defaultColWidth="9.140625" defaultRowHeight="13.5" x14ac:dyDescent="0.25"/>
  <cols>
    <col min="1" max="1" width="9.85546875" style="234" bestFit="1" customWidth="1"/>
    <col min="2" max="2" width="55.140625" style="173" bestFit="1" customWidth="1"/>
    <col min="3" max="3" width="14.42578125" style="215" bestFit="1" customWidth="1"/>
    <col min="4" max="4" width="13.85546875" style="173" bestFit="1" customWidth="1"/>
    <col min="5" max="5" width="12.85546875" style="173" customWidth="1"/>
    <col min="6" max="6" width="12.85546875" style="173" bestFit="1" customWidth="1"/>
    <col min="7" max="7" width="13" style="173" bestFit="1" customWidth="1"/>
    <col min="8" max="8" width="12.85546875" style="173" bestFit="1" customWidth="1"/>
    <col min="9" max="9" width="15" style="173" bestFit="1" customWidth="1"/>
    <col min="10" max="11" width="12.85546875" style="173" bestFit="1" customWidth="1"/>
    <col min="12" max="12" width="15" style="173" bestFit="1" customWidth="1"/>
    <col min="13" max="13" width="13.5703125" style="173" customWidth="1"/>
    <col min="14" max="14" width="12.42578125" style="173" bestFit="1" customWidth="1"/>
    <col min="15" max="15" width="14.85546875" style="173" bestFit="1" customWidth="1"/>
    <col min="16" max="16" width="14.42578125" style="173" bestFit="1" customWidth="1"/>
    <col min="17" max="17" width="12" style="173" customWidth="1"/>
    <col min="18" max="18" width="17.42578125" style="173" bestFit="1" customWidth="1"/>
    <col min="19" max="19" width="11.42578125" style="173" bestFit="1" customWidth="1"/>
    <col min="20" max="20" width="15.42578125" style="173" bestFit="1" customWidth="1"/>
    <col min="21" max="21" width="11.5703125" style="173" bestFit="1" customWidth="1"/>
    <col min="22" max="22" width="12.42578125" style="173" bestFit="1" customWidth="1"/>
    <col min="23" max="23" width="16.5703125" style="173" customWidth="1"/>
    <col min="24" max="24" width="13.85546875" style="173" customWidth="1"/>
    <col min="25" max="25" width="12.5703125" style="173" bestFit="1" customWidth="1"/>
    <col min="26" max="16384" width="9.140625" style="173"/>
  </cols>
  <sheetData>
    <row r="1" spans="1:46" s="361" customFormat="1" ht="19.5" thickBot="1" x14ac:dyDescent="0.3">
      <c r="A1" s="436" t="s">
        <v>157</v>
      </c>
      <c r="B1" s="436"/>
      <c r="C1" s="437"/>
      <c r="D1" s="359"/>
      <c r="E1" s="359"/>
      <c r="F1" s="359"/>
      <c r="G1" s="359"/>
      <c r="H1" s="358"/>
      <c r="I1" s="358"/>
      <c r="J1" s="358"/>
      <c r="K1" s="358"/>
      <c r="L1" s="360"/>
      <c r="O1" s="360"/>
      <c r="P1" s="360"/>
      <c r="Q1" s="360"/>
      <c r="V1" s="360"/>
      <c r="X1" s="359"/>
    </row>
    <row r="2" spans="1:46" s="361" customFormat="1" ht="19.5" thickBot="1" x14ac:dyDescent="0.3">
      <c r="A2" s="381"/>
      <c r="B2" s="391" t="s">
        <v>84</v>
      </c>
      <c r="C2" s="392">
        <f>Prayas!C2</f>
        <v>43465</v>
      </c>
      <c r="D2" s="421" t="s">
        <v>179</v>
      </c>
      <c r="E2" s="362"/>
      <c r="F2" s="363"/>
      <c r="G2" s="363"/>
      <c r="H2" s="364"/>
      <c r="I2" s="364"/>
      <c r="J2" s="364"/>
      <c r="K2" s="364"/>
      <c r="L2" s="360"/>
      <c r="M2" s="360"/>
      <c r="N2" s="360"/>
      <c r="O2" s="360"/>
      <c r="P2" s="360"/>
      <c r="Q2" s="360"/>
      <c r="R2" s="365"/>
      <c r="S2" s="365"/>
      <c r="T2" s="365"/>
      <c r="U2" s="365"/>
      <c r="V2" s="360"/>
      <c r="W2" s="365"/>
      <c r="X2" s="362"/>
      <c r="Y2" s="360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</row>
    <row r="3" spans="1:46" s="172" customFormat="1" ht="17.25" thickBot="1" x14ac:dyDescent="0.35">
      <c r="A3" s="370" t="s">
        <v>0</v>
      </c>
      <c r="B3" s="370" t="s">
        <v>76</v>
      </c>
      <c r="C3" s="371" t="s">
        <v>169</v>
      </c>
      <c r="D3" s="372" t="s">
        <v>173</v>
      </c>
      <c r="E3" s="446" t="s">
        <v>74</v>
      </c>
      <c r="F3" s="446"/>
      <c r="G3" s="446"/>
      <c r="H3" s="447"/>
      <c r="I3" s="373" t="s">
        <v>81</v>
      </c>
      <c r="J3" s="438" t="s">
        <v>174</v>
      </c>
      <c r="K3" s="439"/>
      <c r="L3" s="440"/>
      <c r="M3" s="374" t="s">
        <v>98</v>
      </c>
      <c r="N3" s="441" t="s">
        <v>79</v>
      </c>
      <c r="O3" s="442"/>
      <c r="P3" s="442"/>
      <c r="Q3" s="443"/>
      <c r="R3" s="444" t="s">
        <v>114</v>
      </c>
      <c r="S3" s="445"/>
      <c r="T3" s="375" t="s">
        <v>116</v>
      </c>
      <c r="U3" s="376" t="s">
        <v>99</v>
      </c>
      <c r="V3" s="444" t="s">
        <v>115</v>
      </c>
      <c r="W3" s="445"/>
      <c r="X3" s="372" t="s">
        <v>149</v>
      </c>
      <c r="Y3" s="377" t="s">
        <v>167</v>
      </c>
    </row>
    <row r="4" spans="1:46" s="172" customFormat="1" ht="17.25" thickBot="1" x14ac:dyDescent="0.35">
      <c r="A4" s="378"/>
      <c r="B4" s="379" t="s">
        <v>75</v>
      </c>
      <c r="C4" s="380" t="s">
        <v>147</v>
      </c>
      <c r="D4" s="332" t="s">
        <v>133</v>
      </c>
      <c r="E4" s="174" t="s">
        <v>129</v>
      </c>
      <c r="F4" s="174" t="s">
        <v>97</v>
      </c>
      <c r="G4" s="174" t="s">
        <v>101</v>
      </c>
      <c r="H4" s="174" t="s">
        <v>130</v>
      </c>
      <c r="I4" s="175" t="s">
        <v>96</v>
      </c>
      <c r="J4" s="176" t="s">
        <v>77</v>
      </c>
      <c r="K4" s="177" t="s">
        <v>78</v>
      </c>
      <c r="L4" s="176" t="s">
        <v>138</v>
      </c>
      <c r="M4" s="178" t="s">
        <v>98</v>
      </c>
      <c r="N4" s="179" t="s">
        <v>110</v>
      </c>
      <c r="O4" s="179" t="s">
        <v>107</v>
      </c>
      <c r="P4" s="179" t="s">
        <v>175</v>
      </c>
      <c r="Q4" s="179" t="s">
        <v>109</v>
      </c>
      <c r="R4" s="180" t="s">
        <v>113</v>
      </c>
      <c r="S4" s="180" t="s">
        <v>106</v>
      </c>
      <c r="T4" s="181" t="s">
        <v>112</v>
      </c>
      <c r="U4" s="182" t="s">
        <v>100</v>
      </c>
      <c r="V4" s="180" t="s">
        <v>86</v>
      </c>
      <c r="W4" s="180" t="s">
        <v>128</v>
      </c>
      <c r="X4" s="333" t="s">
        <v>149</v>
      </c>
      <c r="Y4" s="178" t="s">
        <v>168</v>
      </c>
    </row>
    <row r="5" spans="1:46" s="172" customFormat="1" ht="17.25" thickBot="1" x14ac:dyDescent="0.3">
      <c r="A5" s="366">
        <v>1</v>
      </c>
      <c r="B5" s="367" t="s">
        <v>1</v>
      </c>
      <c r="C5" s="368"/>
      <c r="D5" s="221"/>
      <c r="E5" s="221"/>
      <c r="F5" s="369"/>
      <c r="G5" s="368"/>
      <c r="H5" s="221"/>
      <c r="I5" s="369"/>
      <c r="J5" s="221"/>
      <c r="K5" s="221"/>
      <c r="L5" s="221"/>
      <c r="M5" s="185"/>
      <c r="N5" s="369"/>
      <c r="O5" s="221"/>
      <c r="P5" s="221"/>
      <c r="Q5" s="221"/>
      <c r="R5" s="369"/>
      <c r="S5" s="369"/>
      <c r="T5" s="369"/>
      <c r="U5" s="368"/>
      <c r="V5" s="368"/>
      <c r="W5" s="221"/>
      <c r="X5" s="221"/>
      <c r="Y5" s="221"/>
    </row>
    <row r="6" spans="1:46" s="222" customFormat="1" ht="16.5" x14ac:dyDescent="0.3">
      <c r="A6" s="269">
        <v>1.1000000000000001</v>
      </c>
      <c r="B6" s="305" t="s">
        <v>2</v>
      </c>
      <c r="C6" s="270">
        <f>SUM(D6:Y6)</f>
        <v>19463</v>
      </c>
      <c r="D6" s="270">
        <f t="shared" ref="D6:W6" si="0">SUM(D7:D10)</f>
        <v>380</v>
      </c>
      <c r="E6" s="270">
        <f t="shared" si="0"/>
        <v>1569</v>
      </c>
      <c r="F6" s="267">
        <f t="shared" si="0"/>
        <v>800</v>
      </c>
      <c r="G6" s="267">
        <f t="shared" si="0"/>
        <v>1876</v>
      </c>
      <c r="H6" s="267">
        <f t="shared" si="0"/>
        <v>991</v>
      </c>
      <c r="I6" s="267">
        <f t="shared" si="0"/>
        <v>73</v>
      </c>
      <c r="J6" s="271">
        <f t="shared" si="0"/>
        <v>892</v>
      </c>
      <c r="K6" s="267">
        <f t="shared" si="0"/>
        <v>865</v>
      </c>
      <c r="L6" s="267">
        <f t="shared" si="0"/>
        <v>663</v>
      </c>
      <c r="M6" s="268">
        <f t="shared" si="0"/>
        <v>343</v>
      </c>
      <c r="N6" s="268">
        <f t="shared" si="0"/>
        <v>399</v>
      </c>
      <c r="O6" s="267">
        <f t="shared" si="0"/>
        <v>1290</v>
      </c>
      <c r="P6" s="267">
        <f t="shared" si="0"/>
        <v>1122</v>
      </c>
      <c r="Q6" s="267">
        <f t="shared" si="0"/>
        <v>1730</v>
      </c>
      <c r="R6" s="267">
        <f t="shared" si="0"/>
        <v>890</v>
      </c>
      <c r="S6" s="267">
        <f t="shared" si="0"/>
        <v>674</v>
      </c>
      <c r="T6" s="267">
        <f t="shared" si="0"/>
        <v>274</v>
      </c>
      <c r="U6" s="267">
        <f t="shared" si="0"/>
        <v>675</v>
      </c>
      <c r="V6" s="267">
        <f t="shared" si="0"/>
        <v>1195</v>
      </c>
      <c r="W6" s="267">
        <f t="shared" si="0"/>
        <v>1272</v>
      </c>
      <c r="X6" s="270">
        <f>SUM(X7:X10)</f>
        <v>1118</v>
      </c>
      <c r="Y6" s="268">
        <f>SUM(Y7:Y10)</f>
        <v>372</v>
      </c>
    </row>
    <row r="7" spans="1:46" s="214" customFormat="1" ht="15.75" x14ac:dyDescent="0.25">
      <c r="A7" s="261">
        <v>1.2</v>
      </c>
      <c r="B7" s="262" t="s">
        <v>4</v>
      </c>
      <c r="C7" s="336">
        <f>SUM(D7:Y7)</f>
        <v>7431</v>
      </c>
      <c r="D7" s="277">
        <v>127</v>
      </c>
      <c r="E7" s="277">
        <v>259</v>
      </c>
      <c r="F7" s="277">
        <v>119</v>
      </c>
      <c r="G7" s="277">
        <v>1119</v>
      </c>
      <c r="H7" s="277">
        <v>137</v>
      </c>
      <c r="I7" s="277">
        <v>55</v>
      </c>
      <c r="J7" s="277">
        <v>168</v>
      </c>
      <c r="K7" s="277">
        <v>336</v>
      </c>
      <c r="L7" s="277">
        <v>146</v>
      </c>
      <c r="M7" s="277">
        <v>151</v>
      </c>
      <c r="N7" s="277">
        <v>78</v>
      </c>
      <c r="O7" s="277">
        <v>215</v>
      </c>
      <c r="P7" s="277">
        <v>331</v>
      </c>
      <c r="Q7" s="277">
        <v>270</v>
      </c>
      <c r="R7" s="277">
        <v>324</v>
      </c>
      <c r="S7" s="277">
        <v>232</v>
      </c>
      <c r="T7" s="277">
        <v>98</v>
      </c>
      <c r="U7" s="277">
        <v>368</v>
      </c>
      <c r="V7" s="277">
        <v>703</v>
      </c>
      <c r="W7" s="277">
        <v>705</v>
      </c>
      <c r="X7" s="277">
        <v>1118</v>
      </c>
      <c r="Y7" s="277">
        <v>372</v>
      </c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</row>
    <row r="8" spans="1:46" s="214" customFormat="1" ht="15.75" x14ac:dyDescent="0.25">
      <c r="A8" s="261">
        <v>1.3</v>
      </c>
      <c r="B8" s="262" t="s">
        <v>5</v>
      </c>
      <c r="C8" s="336">
        <f>SUM(D8:Y8)</f>
        <v>3433</v>
      </c>
      <c r="D8" s="277">
        <v>57</v>
      </c>
      <c r="E8" s="277">
        <v>271</v>
      </c>
      <c r="F8" s="277">
        <v>100</v>
      </c>
      <c r="G8" s="277">
        <v>355</v>
      </c>
      <c r="H8" s="277">
        <v>94</v>
      </c>
      <c r="I8" s="277">
        <v>18</v>
      </c>
      <c r="J8" s="277">
        <v>122</v>
      </c>
      <c r="K8" s="277">
        <v>108</v>
      </c>
      <c r="L8" s="277">
        <v>117</v>
      </c>
      <c r="M8" s="277">
        <v>102</v>
      </c>
      <c r="N8" s="277">
        <v>71</v>
      </c>
      <c r="O8" s="277">
        <v>196</v>
      </c>
      <c r="P8" s="277">
        <v>253</v>
      </c>
      <c r="Q8" s="277">
        <v>267</v>
      </c>
      <c r="R8" s="277">
        <v>195</v>
      </c>
      <c r="S8" s="277">
        <v>145</v>
      </c>
      <c r="T8" s="277">
        <v>88</v>
      </c>
      <c r="U8" s="277">
        <v>133</v>
      </c>
      <c r="V8" s="277">
        <v>189</v>
      </c>
      <c r="W8" s="277">
        <v>552</v>
      </c>
      <c r="X8" s="277">
        <v>0</v>
      </c>
      <c r="Y8" s="277">
        <v>0</v>
      </c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</row>
    <row r="9" spans="1:46" s="214" customFormat="1" ht="15.75" x14ac:dyDescent="0.25">
      <c r="A9" s="261">
        <v>1.4</v>
      </c>
      <c r="B9" s="262" t="s">
        <v>6</v>
      </c>
      <c r="C9" s="336">
        <f>SUM(D9:Y9)</f>
        <v>3066</v>
      </c>
      <c r="D9" s="277">
        <v>85</v>
      </c>
      <c r="E9" s="277">
        <v>307</v>
      </c>
      <c r="F9" s="277">
        <v>118</v>
      </c>
      <c r="G9" s="277">
        <v>382</v>
      </c>
      <c r="H9" s="277">
        <v>149</v>
      </c>
      <c r="I9" s="277">
        <v>0</v>
      </c>
      <c r="J9" s="277">
        <v>145</v>
      </c>
      <c r="K9" s="277">
        <v>123</v>
      </c>
      <c r="L9" s="277">
        <v>130</v>
      </c>
      <c r="M9" s="277">
        <v>87</v>
      </c>
      <c r="N9" s="277">
        <v>81</v>
      </c>
      <c r="O9" s="277">
        <v>189</v>
      </c>
      <c r="P9" s="277">
        <v>194</v>
      </c>
      <c r="Q9" s="277">
        <v>258</v>
      </c>
      <c r="R9" s="277">
        <v>192</v>
      </c>
      <c r="S9" s="277">
        <v>154</v>
      </c>
      <c r="T9" s="277">
        <v>75</v>
      </c>
      <c r="U9" s="277">
        <v>162</v>
      </c>
      <c r="V9" s="277">
        <v>220</v>
      </c>
      <c r="W9" s="277">
        <v>15</v>
      </c>
      <c r="X9" s="277">
        <v>0</v>
      </c>
      <c r="Y9" s="277">
        <v>0</v>
      </c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</row>
    <row r="10" spans="1:46" s="214" customFormat="1" ht="16.5" thickBot="1" x14ac:dyDescent="0.3">
      <c r="A10" s="261">
        <v>1.5</v>
      </c>
      <c r="B10" s="262" t="s">
        <v>7</v>
      </c>
      <c r="C10" s="336">
        <f>SUM(D10:Y10)</f>
        <v>5533</v>
      </c>
      <c r="D10" s="277">
        <v>111</v>
      </c>
      <c r="E10" s="277">
        <v>732</v>
      </c>
      <c r="F10" s="277">
        <v>463</v>
      </c>
      <c r="G10" s="277">
        <v>20</v>
      </c>
      <c r="H10" s="277">
        <v>611</v>
      </c>
      <c r="I10" s="277">
        <v>0</v>
      </c>
      <c r="J10" s="277">
        <v>457</v>
      </c>
      <c r="K10" s="277">
        <v>298</v>
      </c>
      <c r="L10" s="277">
        <v>270</v>
      </c>
      <c r="M10" s="277">
        <v>3</v>
      </c>
      <c r="N10" s="277">
        <v>169</v>
      </c>
      <c r="O10" s="277">
        <v>690</v>
      </c>
      <c r="P10" s="277">
        <v>344</v>
      </c>
      <c r="Q10" s="277">
        <v>935</v>
      </c>
      <c r="R10" s="277">
        <v>179</v>
      </c>
      <c r="S10" s="277">
        <v>143</v>
      </c>
      <c r="T10" s="277">
        <v>13</v>
      </c>
      <c r="U10" s="277">
        <v>12</v>
      </c>
      <c r="V10" s="277">
        <v>83</v>
      </c>
      <c r="W10" s="277">
        <v>0</v>
      </c>
      <c r="X10" s="277">
        <v>0</v>
      </c>
      <c r="Y10" s="277">
        <v>0</v>
      </c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</row>
    <row r="11" spans="1:46" s="172" customFormat="1" ht="17.25" thickBot="1" x14ac:dyDescent="0.3">
      <c r="A11" s="183">
        <v>2</v>
      </c>
      <c r="B11" s="184" t="s">
        <v>9</v>
      </c>
      <c r="C11" s="224"/>
      <c r="D11" s="224"/>
      <c r="E11" s="224"/>
      <c r="F11" s="185"/>
      <c r="G11" s="185"/>
      <c r="H11" s="224"/>
      <c r="I11" s="221"/>
      <c r="J11" s="220"/>
      <c r="K11" s="220"/>
      <c r="L11" s="220"/>
      <c r="M11" s="185"/>
      <c r="N11" s="185"/>
      <c r="O11" s="220"/>
      <c r="P11" s="220"/>
      <c r="Q11" s="220"/>
      <c r="R11" s="220"/>
      <c r="S11" s="220"/>
      <c r="T11" s="220"/>
      <c r="U11" s="220"/>
      <c r="V11" s="220"/>
      <c r="W11" s="185"/>
      <c r="X11" s="224"/>
      <c r="Y11" s="185"/>
    </row>
    <row r="12" spans="1:46" s="222" customFormat="1" ht="15.75" customHeight="1" x14ac:dyDescent="0.3">
      <c r="A12" s="269">
        <v>2.1</v>
      </c>
      <c r="B12" s="306" t="s">
        <v>10</v>
      </c>
      <c r="C12" s="324">
        <f>SUM(D12:Y12)</f>
        <v>19463</v>
      </c>
      <c r="D12" s="273">
        <f>D6</f>
        <v>380</v>
      </c>
      <c r="E12" s="273">
        <f t="shared" ref="E12:W12" si="1">E6</f>
        <v>1569</v>
      </c>
      <c r="F12" s="274">
        <f t="shared" si="1"/>
        <v>800</v>
      </c>
      <c r="G12" s="274">
        <f t="shared" si="1"/>
        <v>1876</v>
      </c>
      <c r="H12" s="273">
        <f t="shared" si="1"/>
        <v>991</v>
      </c>
      <c r="I12" s="275">
        <f t="shared" si="1"/>
        <v>73</v>
      </c>
      <c r="J12" s="270">
        <f t="shared" si="1"/>
        <v>892</v>
      </c>
      <c r="K12" s="270">
        <f t="shared" si="1"/>
        <v>865</v>
      </c>
      <c r="L12" s="267">
        <f t="shared" si="1"/>
        <v>663</v>
      </c>
      <c r="M12" s="268">
        <f t="shared" si="1"/>
        <v>343</v>
      </c>
      <c r="N12" s="268">
        <f t="shared" si="1"/>
        <v>399</v>
      </c>
      <c r="O12" s="270">
        <f t="shared" si="1"/>
        <v>1290</v>
      </c>
      <c r="P12" s="270">
        <f t="shared" si="1"/>
        <v>1122</v>
      </c>
      <c r="Q12" s="270">
        <f t="shared" si="1"/>
        <v>1730</v>
      </c>
      <c r="R12" s="270">
        <f t="shared" si="1"/>
        <v>890</v>
      </c>
      <c r="S12" s="270">
        <f t="shared" si="1"/>
        <v>674</v>
      </c>
      <c r="T12" s="270">
        <f t="shared" si="1"/>
        <v>274</v>
      </c>
      <c r="U12" s="270">
        <f t="shared" si="1"/>
        <v>675</v>
      </c>
      <c r="V12" s="267">
        <f t="shared" si="1"/>
        <v>1195</v>
      </c>
      <c r="W12" s="268">
        <f t="shared" si="1"/>
        <v>1272</v>
      </c>
      <c r="X12" s="273">
        <f>X6</f>
        <v>1118</v>
      </c>
      <c r="Y12" s="268">
        <f>Y6</f>
        <v>372</v>
      </c>
    </row>
    <row r="13" spans="1:46" s="222" customFormat="1" ht="16.5" customHeight="1" x14ac:dyDescent="0.3">
      <c r="A13" s="272">
        <v>2.2000000000000002</v>
      </c>
      <c r="B13" s="276" t="s">
        <v>12</v>
      </c>
      <c r="C13" s="325">
        <f>SUM(D13:Y13)</f>
        <v>219092963</v>
      </c>
      <c r="D13" s="273">
        <v>4180297</v>
      </c>
      <c r="E13" s="273">
        <v>20297136</v>
      </c>
      <c r="F13" s="273">
        <v>9468245</v>
      </c>
      <c r="G13" s="273">
        <v>20389826</v>
      </c>
      <c r="H13" s="273">
        <v>12888695</v>
      </c>
      <c r="I13" s="273">
        <v>418875</v>
      </c>
      <c r="J13" s="273">
        <v>9309934</v>
      </c>
      <c r="K13" s="273">
        <v>8530714</v>
      </c>
      <c r="L13" s="273">
        <v>7854065</v>
      </c>
      <c r="M13" s="273">
        <v>2794685</v>
      </c>
      <c r="N13" s="273">
        <v>5094621</v>
      </c>
      <c r="O13" s="273">
        <v>16442288</v>
      </c>
      <c r="P13" s="273">
        <v>13080031</v>
      </c>
      <c r="Q13" s="273">
        <v>20871690</v>
      </c>
      <c r="R13" s="273">
        <v>8529277</v>
      </c>
      <c r="S13" s="273">
        <v>6349561</v>
      </c>
      <c r="T13" s="273">
        <v>3423857</v>
      </c>
      <c r="U13" s="273">
        <v>8364711</v>
      </c>
      <c r="V13" s="273">
        <v>10692997</v>
      </c>
      <c r="W13" s="273">
        <v>11643488</v>
      </c>
      <c r="X13" s="273">
        <v>12243586</v>
      </c>
      <c r="Y13" s="273">
        <v>6224384</v>
      </c>
    </row>
    <row r="14" spans="1:46" s="222" customFormat="1" ht="15.75" x14ac:dyDescent="0.25">
      <c r="A14" s="272">
        <v>2.2999999999999998</v>
      </c>
      <c r="B14" s="276" t="s">
        <v>13</v>
      </c>
      <c r="C14" s="277">
        <f>C13/C12</f>
        <v>11256.895802291527</v>
      </c>
      <c r="D14" s="277">
        <f t="shared" ref="D14:X14" si="2">D13/D12</f>
        <v>11000.781578947368</v>
      </c>
      <c r="E14" s="277">
        <f t="shared" si="2"/>
        <v>12936.351816443595</v>
      </c>
      <c r="F14" s="277">
        <f t="shared" si="2"/>
        <v>11835.30625</v>
      </c>
      <c r="G14" s="277">
        <f t="shared" si="2"/>
        <v>10868.777185501067</v>
      </c>
      <c r="H14" s="277">
        <f t="shared" si="2"/>
        <v>13005.74672048436</v>
      </c>
      <c r="I14" s="277">
        <f t="shared" si="2"/>
        <v>5738.0136986301368</v>
      </c>
      <c r="J14" s="277">
        <f t="shared" si="2"/>
        <v>10437.145739910315</v>
      </c>
      <c r="K14" s="277">
        <f t="shared" si="2"/>
        <v>9862.0971098265891</v>
      </c>
      <c r="L14" s="277">
        <f t="shared" si="2"/>
        <v>11846.251885369533</v>
      </c>
      <c r="M14" s="277">
        <f t="shared" si="2"/>
        <v>8147.7696793002915</v>
      </c>
      <c r="N14" s="277">
        <f t="shared" si="2"/>
        <v>12768.473684210527</v>
      </c>
      <c r="O14" s="277">
        <f t="shared" si="2"/>
        <v>12745.95968992248</v>
      </c>
      <c r="P14" s="277">
        <f t="shared" si="2"/>
        <v>11657.781639928698</v>
      </c>
      <c r="Q14" s="277">
        <f t="shared" si="2"/>
        <v>12064.560693641619</v>
      </c>
      <c r="R14" s="277">
        <f t="shared" si="2"/>
        <v>9583.4573033707857</v>
      </c>
      <c r="S14" s="277">
        <f t="shared" si="2"/>
        <v>9420.713649851632</v>
      </c>
      <c r="T14" s="277">
        <f t="shared" si="2"/>
        <v>12495.828467153284</v>
      </c>
      <c r="U14" s="277">
        <f t="shared" si="2"/>
        <v>12392.164444444445</v>
      </c>
      <c r="V14" s="277">
        <f t="shared" si="2"/>
        <v>8948.1146443514644</v>
      </c>
      <c r="W14" s="277">
        <f t="shared" si="2"/>
        <v>9153.6855345911954</v>
      </c>
      <c r="X14" s="277">
        <f t="shared" si="2"/>
        <v>10951.329159212881</v>
      </c>
      <c r="Y14" s="277">
        <f>Y13/Y12</f>
        <v>16732.215053763441</v>
      </c>
    </row>
    <row r="15" spans="1:46" s="222" customFormat="1" ht="15.75" x14ac:dyDescent="0.25">
      <c r="A15" s="272">
        <v>2.4</v>
      </c>
      <c r="B15" s="276" t="s">
        <v>25</v>
      </c>
      <c r="C15" s="329">
        <f>SUM(D15:Y15)</f>
        <v>30</v>
      </c>
      <c r="D15" s="315">
        <v>1</v>
      </c>
      <c r="E15" s="315">
        <v>2</v>
      </c>
      <c r="F15" s="316">
        <v>1</v>
      </c>
      <c r="G15" s="316">
        <v>3</v>
      </c>
      <c r="H15" s="214">
        <v>1</v>
      </c>
      <c r="I15" s="317">
        <v>1</v>
      </c>
      <c r="J15" s="318">
        <v>1</v>
      </c>
      <c r="K15" s="318">
        <v>2</v>
      </c>
      <c r="L15" s="318">
        <v>1</v>
      </c>
      <c r="M15" s="319">
        <v>0</v>
      </c>
      <c r="N15" s="320">
        <v>1</v>
      </c>
      <c r="O15" s="318">
        <v>1</v>
      </c>
      <c r="P15" s="318">
        <v>1</v>
      </c>
      <c r="Q15" s="318">
        <v>2</v>
      </c>
      <c r="R15" s="318">
        <v>2</v>
      </c>
      <c r="S15" s="318">
        <v>1</v>
      </c>
      <c r="T15" s="318">
        <v>2</v>
      </c>
      <c r="U15" s="318">
        <v>1</v>
      </c>
      <c r="V15" s="318">
        <v>1</v>
      </c>
      <c r="W15" s="319">
        <v>2</v>
      </c>
      <c r="X15" s="315">
        <v>2</v>
      </c>
      <c r="Y15" s="320">
        <v>1</v>
      </c>
    </row>
    <row r="16" spans="1:46" s="222" customFormat="1" ht="15.75" x14ac:dyDescent="0.25">
      <c r="A16" s="272">
        <v>2.5</v>
      </c>
      <c r="B16" s="276" t="s">
        <v>26</v>
      </c>
      <c r="C16" s="326">
        <f t="shared" ref="C16:K16" si="3">+C6/C15</f>
        <v>648.76666666666665</v>
      </c>
      <c r="D16" s="280">
        <f t="shared" si="3"/>
        <v>380</v>
      </c>
      <c r="E16" s="280">
        <f t="shared" si="3"/>
        <v>784.5</v>
      </c>
      <c r="F16" s="280">
        <f t="shared" si="3"/>
        <v>800</v>
      </c>
      <c r="G16" s="280">
        <f t="shared" si="3"/>
        <v>625.33333333333337</v>
      </c>
      <c r="H16" s="280">
        <f t="shared" si="3"/>
        <v>991</v>
      </c>
      <c r="I16" s="280">
        <f t="shared" si="3"/>
        <v>73</v>
      </c>
      <c r="J16" s="281">
        <f t="shared" si="3"/>
        <v>892</v>
      </c>
      <c r="K16" s="280">
        <f t="shared" si="3"/>
        <v>432.5</v>
      </c>
      <c r="L16" s="278">
        <f>L12/L15</f>
        <v>663</v>
      </c>
      <c r="M16" s="279" t="e">
        <f>M12/M15</f>
        <v>#DIV/0!</v>
      </c>
      <c r="N16" s="279">
        <f>N12/N15</f>
        <v>399</v>
      </c>
      <c r="O16" s="281">
        <f t="shared" ref="O16:U16" si="4">+O6/O15</f>
        <v>1290</v>
      </c>
      <c r="P16" s="281">
        <f t="shared" si="4"/>
        <v>1122</v>
      </c>
      <c r="Q16" s="281">
        <f t="shared" si="4"/>
        <v>865</v>
      </c>
      <c r="R16" s="281">
        <f t="shared" si="4"/>
        <v>445</v>
      </c>
      <c r="S16" s="281">
        <f t="shared" si="4"/>
        <v>674</v>
      </c>
      <c r="T16" s="281">
        <f t="shared" si="4"/>
        <v>137</v>
      </c>
      <c r="U16" s="281">
        <f t="shared" si="4"/>
        <v>675</v>
      </c>
      <c r="V16" s="278">
        <f>V12/V15</f>
        <v>1195</v>
      </c>
      <c r="W16" s="279">
        <f>W12/W15</f>
        <v>636</v>
      </c>
      <c r="X16" s="279">
        <f>X12/X15</f>
        <v>559</v>
      </c>
      <c r="Y16" s="280">
        <f>+Y6/Y15</f>
        <v>372</v>
      </c>
    </row>
    <row r="17" spans="1:25" s="222" customFormat="1" ht="16.5" thickBot="1" x14ac:dyDescent="0.3">
      <c r="A17" s="272">
        <v>2.6</v>
      </c>
      <c r="B17" s="307" t="s">
        <v>27</v>
      </c>
      <c r="C17" s="327">
        <f>C13/C15</f>
        <v>7303098.7666666666</v>
      </c>
      <c r="D17" s="282">
        <f t="shared" ref="D17:X17" si="5">D13/D15</f>
        <v>4180297</v>
      </c>
      <c r="E17" s="282">
        <f t="shared" si="5"/>
        <v>10148568</v>
      </c>
      <c r="F17" s="282">
        <f t="shared" si="5"/>
        <v>9468245</v>
      </c>
      <c r="G17" s="283">
        <f t="shared" si="5"/>
        <v>6796608.666666667</v>
      </c>
      <c r="H17" s="282">
        <f t="shared" si="5"/>
        <v>12888695</v>
      </c>
      <c r="I17" s="282">
        <f t="shared" si="5"/>
        <v>418875</v>
      </c>
      <c r="J17" s="281">
        <f t="shared" si="5"/>
        <v>9309934</v>
      </c>
      <c r="K17" s="282">
        <f t="shared" si="5"/>
        <v>4265357</v>
      </c>
      <c r="L17" s="278">
        <f t="shared" si="5"/>
        <v>7854065</v>
      </c>
      <c r="M17" s="279" t="e">
        <f t="shared" si="5"/>
        <v>#DIV/0!</v>
      </c>
      <c r="N17" s="279">
        <f>N13/N15</f>
        <v>5094621</v>
      </c>
      <c r="O17" s="281">
        <f t="shared" si="5"/>
        <v>16442288</v>
      </c>
      <c r="P17" s="281">
        <f t="shared" si="5"/>
        <v>13080031</v>
      </c>
      <c r="Q17" s="281">
        <f t="shared" si="5"/>
        <v>10435845</v>
      </c>
      <c r="R17" s="281">
        <f t="shared" si="5"/>
        <v>4264638.5</v>
      </c>
      <c r="S17" s="281">
        <f>S13/S15</f>
        <v>6349561</v>
      </c>
      <c r="T17" s="281">
        <f t="shared" si="5"/>
        <v>1711928.5</v>
      </c>
      <c r="U17" s="281">
        <f t="shared" si="5"/>
        <v>8364711</v>
      </c>
      <c r="V17" s="278">
        <f t="shared" si="5"/>
        <v>10692997</v>
      </c>
      <c r="W17" s="279">
        <f t="shared" si="5"/>
        <v>5821744</v>
      </c>
      <c r="X17" s="279">
        <f t="shared" si="5"/>
        <v>6121793</v>
      </c>
      <c r="Y17" s="282">
        <f>Y13/Y15</f>
        <v>6224384</v>
      </c>
    </row>
    <row r="18" spans="1:25" s="172" customFormat="1" ht="17.25" thickBot="1" x14ac:dyDescent="0.3">
      <c r="A18" s="183">
        <v>3</v>
      </c>
      <c r="B18" s="184" t="s">
        <v>17</v>
      </c>
      <c r="C18" s="224"/>
      <c r="D18" s="224"/>
      <c r="E18" s="224"/>
      <c r="F18" s="185"/>
      <c r="G18" s="185"/>
      <c r="H18" s="224"/>
      <c r="I18" s="221"/>
      <c r="J18" s="220"/>
      <c r="K18" s="220"/>
      <c r="L18" s="220"/>
      <c r="M18" s="185"/>
      <c r="N18" s="185"/>
      <c r="O18" s="220"/>
      <c r="P18" s="220"/>
      <c r="Q18" s="220"/>
      <c r="R18" s="220"/>
      <c r="S18" s="220"/>
      <c r="T18" s="220"/>
      <c r="U18" s="220"/>
      <c r="V18" s="220"/>
      <c r="W18" s="185"/>
      <c r="X18" s="224"/>
      <c r="Y18" s="185"/>
    </row>
    <row r="19" spans="1:25" s="222" customFormat="1" ht="16.5" x14ac:dyDescent="0.25">
      <c r="A19" s="272">
        <v>3.1</v>
      </c>
      <c r="B19" s="308" t="s">
        <v>18</v>
      </c>
      <c r="C19" s="324">
        <f>SUM(D19:Y19)</f>
        <v>1641</v>
      </c>
      <c r="D19" s="334">
        <v>46</v>
      </c>
      <c r="E19" s="334">
        <v>173</v>
      </c>
      <c r="F19" s="334">
        <v>117</v>
      </c>
      <c r="G19" s="334">
        <v>114</v>
      </c>
      <c r="H19" s="334">
        <v>83</v>
      </c>
      <c r="I19" s="334">
        <v>0</v>
      </c>
      <c r="J19" s="334">
        <v>88</v>
      </c>
      <c r="K19" s="334">
        <v>138</v>
      </c>
      <c r="L19" s="334">
        <v>56</v>
      </c>
      <c r="M19" s="334">
        <v>0</v>
      </c>
      <c r="N19" s="334">
        <v>19</v>
      </c>
      <c r="O19" s="334">
        <v>103</v>
      </c>
      <c r="P19" s="334">
        <v>54</v>
      </c>
      <c r="Q19" s="334">
        <v>129</v>
      </c>
      <c r="R19" s="334">
        <v>49</v>
      </c>
      <c r="S19" s="334">
        <v>93</v>
      </c>
      <c r="T19" s="334">
        <v>40</v>
      </c>
      <c r="U19" s="334">
        <v>44</v>
      </c>
      <c r="V19" s="334">
        <v>76</v>
      </c>
      <c r="W19" s="334">
        <v>71</v>
      </c>
      <c r="X19" s="334">
        <v>71</v>
      </c>
      <c r="Y19" s="334">
        <v>77</v>
      </c>
    </row>
    <row r="20" spans="1:25" s="222" customFormat="1" ht="16.5" x14ac:dyDescent="0.25">
      <c r="A20" s="272">
        <v>3.2</v>
      </c>
      <c r="B20" s="276" t="s">
        <v>19</v>
      </c>
      <c r="C20" s="324">
        <f>SUM(D20:Y20)</f>
        <v>36865000</v>
      </c>
      <c r="D20" s="334">
        <v>1060000</v>
      </c>
      <c r="E20" s="334">
        <v>4690000</v>
      </c>
      <c r="F20" s="334">
        <v>2755000</v>
      </c>
      <c r="G20" s="334">
        <v>2635000</v>
      </c>
      <c r="H20" s="334">
        <v>2212000</v>
      </c>
      <c r="I20" s="334">
        <v>0</v>
      </c>
      <c r="J20" s="334">
        <v>1940000</v>
      </c>
      <c r="K20" s="334">
        <v>2750000</v>
      </c>
      <c r="L20" s="334">
        <v>1360000</v>
      </c>
      <c r="M20" s="334">
        <v>0</v>
      </c>
      <c r="N20" s="334">
        <v>435000</v>
      </c>
      <c r="O20" s="334">
        <v>2395000</v>
      </c>
      <c r="P20" s="334">
        <v>1285000</v>
      </c>
      <c r="Q20" s="334">
        <v>3115000</v>
      </c>
      <c r="R20" s="334">
        <v>1035000</v>
      </c>
      <c r="S20" s="334">
        <v>1477000</v>
      </c>
      <c r="T20" s="334">
        <v>945000</v>
      </c>
      <c r="U20" s="334">
        <v>1155000</v>
      </c>
      <c r="V20" s="334">
        <v>1444000</v>
      </c>
      <c r="W20" s="334">
        <v>1225000</v>
      </c>
      <c r="X20" s="334">
        <v>1417000</v>
      </c>
      <c r="Y20" s="334">
        <v>1535000</v>
      </c>
    </row>
    <row r="21" spans="1:25" s="222" customFormat="1" ht="15" customHeight="1" x14ac:dyDescent="0.25">
      <c r="A21" s="272">
        <v>3.3</v>
      </c>
      <c r="B21" s="276" t="s">
        <v>20</v>
      </c>
      <c r="C21" s="223">
        <f>SUM(D21:Y21)</f>
        <v>33943069</v>
      </c>
      <c r="D21" s="277">
        <v>730282</v>
      </c>
      <c r="E21" s="277">
        <v>2768080</v>
      </c>
      <c r="F21" s="277">
        <v>1277129</v>
      </c>
      <c r="G21" s="277">
        <v>3088223</v>
      </c>
      <c r="H21" s="277">
        <v>1865260</v>
      </c>
      <c r="I21" s="277">
        <v>418875</v>
      </c>
      <c r="J21" s="277">
        <v>1840619</v>
      </c>
      <c r="K21" s="277">
        <v>1340658</v>
      </c>
      <c r="L21" s="277">
        <v>1277233</v>
      </c>
      <c r="M21" s="277">
        <v>989066</v>
      </c>
      <c r="N21" s="277">
        <v>764930</v>
      </c>
      <c r="O21" s="277">
        <v>2359554</v>
      </c>
      <c r="P21" s="277">
        <v>2116011</v>
      </c>
      <c r="Q21" s="277">
        <v>3363745</v>
      </c>
      <c r="R21" s="277">
        <v>1463908</v>
      </c>
      <c r="S21" s="277">
        <v>924364</v>
      </c>
      <c r="T21" s="277">
        <v>471907</v>
      </c>
      <c r="U21" s="277">
        <v>1234507</v>
      </c>
      <c r="V21" s="277">
        <v>1739491</v>
      </c>
      <c r="W21" s="277">
        <v>1797002</v>
      </c>
      <c r="X21" s="277">
        <v>1714689</v>
      </c>
      <c r="Y21" s="277">
        <v>397536</v>
      </c>
    </row>
    <row r="22" spans="1:25" s="222" customFormat="1" ht="15.75" x14ac:dyDescent="0.25">
      <c r="A22" s="272">
        <v>3.4</v>
      </c>
      <c r="B22" s="276" t="s">
        <v>21</v>
      </c>
      <c r="C22" s="223">
        <f>SUM(D22:Y22)</f>
        <v>31744237</v>
      </c>
      <c r="D22" s="277">
        <v>496844</v>
      </c>
      <c r="E22" s="277">
        <v>2768080</v>
      </c>
      <c r="F22" s="277">
        <v>1277129</v>
      </c>
      <c r="G22" s="277">
        <v>3017407</v>
      </c>
      <c r="H22" s="277">
        <v>1865260</v>
      </c>
      <c r="I22" s="277">
        <v>0</v>
      </c>
      <c r="J22" s="277">
        <v>1333664</v>
      </c>
      <c r="K22" s="277">
        <v>1133644</v>
      </c>
      <c r="L22" s="277">
        <v>1210162</v>
      </c>
      <c r="M22" s="277">
        <v>722149</v>
      </c>
      <c r="N22" s="277">
        <v>728191</v>
      </c>
      <c r="O22" s="277">
        <v>2277350</v>
      </c>
      <c r="P22" s="277">
        <v>1977857</v>
      </c>
      <c r="Q22" s="277">
        <v>3320603</v>
      </c>
      <c r="R22" s="277">
        <v>1400400</v>
      </c>
      <c r="S22" s="277">
        <v>923286</v>
      </c>
      <c r="T22" s="277">
        <v>417947</v>
      </c>
      <c r="U22" s="277">
        <v>1230589</v>
      </c>
      <c r="V22" s="277">
        <v>1739491</v>
      </c>
      <c r="W22" s="277">
        <v>1791959</v>
      </c>
      <c r="X22" s="277">
        <v>1714689</v>
      </c>
      <c r="Y22" s="277">
        <v>397536</v>
      </c>
    </row>
    <row r="23" spans="1:25" s="222" customFormat="1" ht="16.5" thickBot="1" x14ac:dyDescent="0.3">
      <c r="A23" s="272">
        <v>3.5</v>
      </c>
      <c r="B23" s="284" t="s">
        <v>137</v>
      </c>
      <c r="C23" s="223">
        <f>SUM(D23:Y23)</f>
        <v>4615231</v>
      </c>
      <c r="D23" s="277">
        <v>72155</v>
      </c>
      <c r="E23" s="277">
        <v>375236</v>
      </c>
      <c r="F23" s="277">
        <v>177336</v>
      </c>
      <c r="G23" s="277">
        <v>441547</v>
      </c>
      <c r="H23" s="277">
        <v>269815</v>
      </c>
      <c r="I23" s="277">
        <v>440</v>
      </c>
      <c r="J23" s="277">
        <v>173651</v>
      </c>
      <c r="K23" s="277">
        <v>149927</v>
      </c>
      <c r="L23" s="277">
        <v>169935</v>
      </c>
      <c r="M23" s="277">
        <v>71389</v>
      </c>
      <c r="N23" s="277">
        <v>115602</v>
      </c>
      <c r="O23" s="277">
        <v>354879</v>
      </c>
      <c r="P23" s="277">
        <v>289087</v>
      </c>
      <c r="Q23" s="277">
        <v>480941</v>
      </c>
      <c r="R23" s="277">
        <v>188482</v>
      </c>
      <c r="S23" s="277">
        <v>125559</v>
      </c>
      <c r="T23" s="277">
        <v>66390</v>
      </c>
      <c r="U23" s="277">
        <v>192206</v>
      </c>
      <c r="V23" s="277">
        <v>241477</v>
      </c>
      <c r="W23" s="277">
        <v>281232</v>
      </c>
      <c r="X23" s="277">
        <v>266681</v>
      </c>
      <c r="Y23" s="277">
        <v>111264</v>
      </c>
    </row>
    <row r="24" spans="1:25" s="172" customFormat="1" ht="17.25" thickBot="1" x14ac:dyDescent="0.3">
      <c r="A24" s="183">
        <v>4</v>
      </c>
      <c r="B24" s="184" t="s">
        <v>23</v>
      </c>
      <c r="C24" s="225"/>
      <c r="D24" s="225"/>
      <c r="E24" s="225"/>
      <c r="F24" s="225"/>
      <c r="G24" s="225"/>
      <c r="H24" s="225"/>
      <c r="I24" s="225"/>
      <c r="J24" s="226"/>
      <c r="K24" s="226"/>
      <c r="L24" s="226"/>
      <c r="M24" s="227"/>
      <c r="N24" s="225"/>
      <c r="O24" s="226"/>
      <c r="P24" s="226"/>
      <c r="Q24" s="226"/>
      <c r="R24" s="226"/>
      <c r="S24" s="226"/>
      <c r="T24" s="226"/>
      <c r="U24" s="226"/>
      <c r="V24" s="226"/>
      <c r="W24" s="227"/>
      <c r="X24" s="225"/>
      <c r="Y24" s="225"/>
    </row>
    <row r="25" spans="1:25" s="222" customFormat="1" ht="17.45" customHeight="1" x14ac:dyDescent="0.25">
      <c r="A25" s="272">
        <v>4.0999999999999996</v>
      </c>
      <c r="B25" s="308" t="s">
        <v>28</v>
      </c>
      <c r="C25" s="328">
        <f>(C48-C43-C44)/C13</f>
        <v>9.5774048206194555E-3</v>
      </c>
      <c r="D25" s="285">
        <f>(D48-D43-D44)/D13</f>
        <v>5.7591123310138014E-2</v>
      </c>
      <c r="E25" s="285">
        <f t="shared" ref="E25:W25" si="6">(E48-E43-E44)/E13</f>
        <v>0</v>
      </c>
      <c r="F25" s="285">
        <f t="shared" si="6"/>
        <v>0</v>
      </c>
      <c r="G25" s="285">
        <f t="shared" si="6"/>
        <v>2.2596563599905166E-3</v>
      </c>
      <c r="H25" s="285">
        <f t="shared" si="6"/>
        <v>0</v>
      </c>
      <c r="I25" s="285">
        <f t="shared" si="6"/>
        <v>1</v>
      </c>
      <c r="J25" s="285">
        <f t="shared" si="6"/>
        <v>5.739793644079539E-2</v>
      </c>
      <c r="K25" s="285">
        <f t="shared" si="6"/>
        <v>2.2941573237597698E-2</v>
      </c>
      <c r="L25" s="285">
        <f t="shared" si="6"/>
        <v>8.4377962239935624E-3</v>
      </c>
      <c r="M25" s="285">
        <f t="shared" si="6"/>
        <v>8.93775148183069E-2</v>
      </c>
      <c r="N25" s="285">
        <f t="shared" si="6"/>
        <v>7.2113313237628469E-3</v>
      </c>
      <c r="O25" s="285">
        <f t="shared" si="6"/>
        <v>5.3300367929329543E-3</v>
      </c>
      <c r="P25" s="285">
        <f t="shared" si="6"/>
        <v>4.3861516841970788E-3</v>
      </c>
      <c r="Q25" s="285">
        <f t="shared" si="6"/>
        <v>1.8830291174313149E-3</v>
      </c>
      <c r="R25" s="285">
        <f t="shared" si="6"/>
        <v>5.8240575373504693E-3</v>
      </c>
      <c r="S25" s="285">
        <f t="shared" si="6"/>
        <v>0</v>
      </c>
      <c r="T25" s="285">
        <f t="shared" si="6"/>
        <v>2.084140780412266E-2</v>
      </c>
      <c r="U25" s="285">
        <f t="shared" si="6"/>
        <v>3.1381837340226098E-4</v>
      </c>
      <c r="V25" s="285">
        <f t="shared" si="6"/>
        <v>0</v>
      </c>
      <c r="W25" s="285">
        <f t="shared" si="6"/>
        <v>1.5502227511206263E-4</v>
      </c>
      <c r="X25" s="285">
        <f>(X48-X43-X44)/X13</f>
        <v>0</v>
      </c>
      <c r="Y25" s="285">
        <f>(Y48-Y43-Y44)/Y13</f>
        <v>0</v>
      </c>
    </row>
    <row r="26" spans="1:25" s="222" customFormat="1" ht="17.45" customHeight="1" thickBot="1" x14ac:dyDescent="0.3">
      <c r="A26" s="272">
        <v>4.2</v>
      </c>
      <c r="B26" s="284" t="s">
        <v>22</v>
      </c>
      <c r="C26" s="328">
        <f>(C13-C48)/C13</f>
        <v>0.98586363086431028</v>
      </c>
      <c r="D26" s="286">
        <f t="shared" ref="D26:W26" si="7">(D22/D21)*100</f>
        <v>68.034540081776626</v>
      </c>
      <c r="E26" s="286">
        <f t="shared" si="7"/>
        <v>100</v>
      </c>
      <c r="F26" s="287">
        <f t="shared" si="7"/>
        <v>100</v>
      </c>
      <c r="G26" s="287">
        <f t="shared" si="7"/>
        <v>97.706901347473945</v>
      </c>
      <c r="H26" s="286">
        <f t="shared" si="7"/>
        <v>100</v>
      </c>
      <c r="I26" s="288">
        <f t="shared" si="7"/>
        <v>0</v>
      </c>
      <c r="J26" s="289">
        <f t="shared" si="7"/>
        <v>72.457363528247825</v>
      </c>
      <c r="K26" s="289">
        <f t="shared" si="7"/>
        <v>84.558776362055056</v>
      </c>
      <c r="L26" s="289">
        <f t="shared" si="7"/>
        <v>94.7487263482857</v>
      </c>
      <c r="M26" s="290">
        <f t="shared" si="7"/>
        <v>73.01322661986157</v>
      </c>
      <c r="N26" s="290">
        <f t="shared" si="7"/>
        <v>95.197076856705849</v>
      </c>
      <c r="O26" s="289">
        <f t="shared" si="7"/>
        <v>96.516121266985195</v>
      </c>
      <c r="P26" s="289">
        <f t="shared" si="7"/>
        <v>93.47101692760576</v>
      </c>
      <c r="Q26" s="289">
        <f t="shared" si="7"/>
        <v>98.717441423175657</v>
      </c>
      <c r="R26" s="289">
        <f t="shared" si="7"/>
        <v>95.661749235607701</v>
      </c>
      <c r="S26" s="289">
        <f t="shared" si="7"/>
        <v>99.883379274831128</v>
      </c>
      <c r="T26" s="289">
        <f t="shared" si="7"/>
        <v>88.565543634656834</v>
      </c>
      <c r="U26" s="289">
        <f t="shared" si="7"/>
        <v>99.682626343957551</v>
      </c>
      <c r="V26" s="289">
        <f t="shared" si="7"/>
        <v>100</v>
      </c>
      <c r="W26" s="290">
        <f t="shared" si="7"/>
        <v>99.719365921685124</v>
      </c>
      <c r="X26" s="286">
        <v>100</v>
      </c>
      <c r="Y26" s="290">
        <f>(Y22/Y21)*100</f>
        <v>100</v>
      </c>
    </row>
    <row r="27" spans="1:25" s="172" customFormat="1" ht="17.25" thickBot="1" x14ac:dyDescent="0.3">
      <c r="A27" s="183">
        <v>5</v>
      </c>
      <c r="B27" s="228" t="s">
        <v>38</v>
      </c>
      <c r="C27" s="220"/>
      <c r="D27" s="220"/>
      <c r="E27" s="220"/>
      <c r="F27" s="220"/>
      <c r="G27" s="220"/>
      <c r="H27" s="220"/>
      <c r="I27" s="229"/>
      <c r="J27" s="220"/>
      <c r="K27" s="220"/>
      <c r="L27" s="220"/>
      <c r="M27" s="230"/>
      <c r="N27" s="231"/>
      <c r="O27" s="220"/>
      <c r="P27" s="220"/>
      <c r="Q27" s="220"/>
      <c r="R27" s="220"/>
      <c r="S27" s="220"/>
      <c r="T27" s="220"/>
      <c r="U27" s="220"/>
      <c r="V27" s="220"/>
      <c r="W27" s="230"/>
      <c r="X27" s="220"/>
      <c r="Y27" s="231"/>
    </row>
    <row r="28" spans="1:25" s="172" customFormat="1" ht="17.25" thickBot="1" x14ac:dyDescent="0.3">
      <c r="A28" s="232" t="s">
        <v>40</v>
      </c>
      <c r="B28" s="233" t="s">
        <v>35</v>
      </c>
      <c r="C28" s="220"/>
      <c r="D28" s="220"/>
      <c r="E28" s="220"/>
      <c r="F28" s="220"/>
      <c r="G28" s="220"/>
      <c r="H28" s="220"/>
      <c r="I28" s="229"/>
      <c r="J28" s="220"/>
      <c r="K28" s="220"/>
      <c r="L28" s="220"/>
      <c r="M28" s="230"/>
      <c r="N28" s="231"/>
      <c r="O28" s="220"/>
      <c r="P28" s="220"/>
      <c r="Q28" s="220"/>
      <c r="R28" s="220"/>
      <c r="S28" s="220"/>
      <c r="T28" s="220"/>
      <c r="U28" s="220"/>
      <c r="V28" s="220"/>
      <c r="W28" s="230"/>
      <c r="X28" s="220"/>
      <c r="Y28" s="231"/>
    </row>
    <row r="29" spans="1:25" s="222" customFormat="1" ht="15.75" x14ac:dyDescent="0.25">
      <c r="A29" s="187" t="s">
        <v>49</v>
      </c>
      <c r="B29" s="276" t="s">
        <v>14</v>
      </c>
      <c r="C29" s="323">
        <f>SUM(D29:Y29)</f>
        <v>76</v>
      </c>
      <c r="D29" s="277">
        <v>4</v>
      </c>
      <c r="E29" s="277">
        <v>0</v>
      </c>
      <c r="F29" s="277">
        <v>0</v>
      </c>
      <c r="G29" s="277">
        <v>21</v>
      </c>
      <c r="H29" s="277">
        <v>0</v>
      </c>
      <c r="I29" s="277">
        <v>0</v>
      </c>
      <c r="J29" s="277">
        <v>2</v>
      </c>
      <c r="K29" s="277">
        <v>0</v>
      </c>
      <c r="L29" s="277">
        <v>1</v>
      </c>
      <c r="M29" s="277">
        <v>3</v>
      </c>
      <c r="N29" s="277">
        <v>0</v>
      </c>
      <c r="O29" s="277">
        <v>0</v>
      </c>
      <c r="P29" s="277">
        <v>34</v>
      </c>
      <c r="Q29" s="277">
        <v>0</v>
      </c>
      <c r="R29" s="277">
        <v>7</v>
      </c>
      <c r="S29" s="277">
        <v>1</v>
      </c>
      <c r="T29" s="277">
        <v>0</v>
      </c>
      <c r="U29" s="277">
        <v>1</v>
      </c>
      <c r="V29" s="277">
        <v>0</v>
      </c>
      <c r="W29" s="277">
        <v>2</v>
      </c>
      <c r="X29" s="277">
        <v>0</v>
      </c>
      <c r="Y29" s="277">
        <v>0</v>
      </c>
    </row>
    <row r="30" spans="1:25" s="222" customFormat="1" ht="15.75" x14ac:dyDescent="0.25">
      <c r="A30" s="187" t="s">
        <v>50</v>
      </c>
      <c r="B30" s="276" t="s">
        <v>15</v>
      </c>
      <c r="C30" s="323">
        <f>SUM(D30:Y30)</f>
        <v>34</v>
      </c>
      <c r="D30" s="277">
        <v>1</v>
      </c>
      <c r="E30" s="277">
        <v>0</v>
      </c>
      <c r="F30" s="277">
        <v>0</v>
      </c>
      <c r="G30" s="277">
        <v>3</v>
      </c>
      <c r="H30" s="277">
        <v>0</v>
      </c>
      <c r="I30" s="277">
        <v>0</v>
      </c>
      <c r="J30" s="277">
        <v>1</v>
      </c>
      <c r="K30" s="277">
        <v>6</v>
      </c>
      <c r="L30" s="277">
        <v>0</v>
      </c>
      <c r="M30" s="277">
        <v>5</v>
      </c>
      <c r="N30" s="277">
        <v>0</v>
      </c>
      <c r="O30" s="277">
        <v>0</v>
      </c>
      <c r="P30" s="277">
        <v>11</v>
      </c>
      <c r="Q30" s="277">
        <v>1</v>
      </c>
      <c r="R30" s="277">
        <v>5</v>
      </c>
      <c r="S30" s="277">
        <v>0</v>
      </c>
      <c r="T30" s="277">
        <v>1</v>
      </c>
      <c r="U30" s="277">
        <v>0</v>
      </c>
      <c r="V30" s="277">
        <v>0</v>
      </c>
      <c r="W30" s="277">
        <v>0</v>
      </c>
      <c r="X30" s="277">
        <v>0</v>
      </c>
      <c r="Y30" s="277">
        <v>0</v>
      </c>
    </row>
    <row r="31" spans="1:25" s="222" customFormat="1" ht="15.75" x14ac:dyDescent="0.25">
      <c r="A31" s="187" t="s">
        <v>51</v>
      </c>
      <c r="B31" s="276" t="s">
        <v>16</v>
      </c>
      <c r="C31" s="323">
        <f>SUM(D31:Y31)</f>
        <v>14</v>
      </c>
      <c r="D31" s="277">
        <v>0</v>
      </c>
      <c r="E31" s="277">
        <v>0</v>
      </c>
      <c r="F31" s="277">
        <v>0</v>
      </c>
      <c r="G31" s="277">
        <v>3</v>
      </c>
      <c r="H31" s="277">
        <v>0</v>
      </c>
      <c r="I31" s="277">
        <v>0</v>
      </c>
      <c r="J31" s="277">
        <v>2</v>
      </c>
      <c r="K31" s="277">
        <v>0</v>
      </c>
      <c r="L31" s="277">
        <v>0</v>
      </c>
      <c r="M31" s="277">
        <v>1</v>
      </c>
      <c r="N31" s="277">
        <v>0</v>
      </c>
      <c r="O31" s="277">
        <v>0</v>
      </c>
      <c r="P31" s="277">
        <v>3</v>
      </c>
      <c r="Q31" s="277">
        <v>1</v>
      </c>
      <c r="R31" s="277">
        <v>1</v>
      </c>
      <c r="S31" s="277">
        <v>0</v>
      </c>
      <c r="T31" s="277">
        <v>0</v>
      </c>
      <c r="U31" s="277">
        <v>1</v>
      </c>
      <c r="V31" s="277">
        <v>0</v>
      </c>
      <c r="W31" s="277">
        <v>2</v>
      </c>
      <c r="X31" s="277">
        <v>0</v>
      </c>
      <c r="Y31" s="277">
        <v>0</v>
      </c>
    </row>
    <row r="32" spans="1:25" s="222" customFormat="1" ht="15.75" x14ac:dyDescent="0.25">
      <c r="A32" s="187" t="s">
        <v>52</v>
      </c>
      <c r="B32" s="276" t="s">
        <v>135</v>
      </c>
      <c r="C32" s="323">
        <f>SUM(D32:Y32)</f>
        <v>22</v>
      </c>
      <c r="D32" s="277">
        <v>2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4</v>
      </c>
      <c r="K32" s="277">
        <v>2</v>
      </c>
      <c r="L32" s="277">
        <v>2</v>
      </c>
      <c r="M32" s="277">
        <v>2</v>
      </c>
      <c r="N32" s="277">
        <v>0</v>
      </c>
      <c r="O32" s="277">
        <v>1</v>
      </c>
      <c r="P32" s="277">
        <v>5</v>
      </c>
      <c r="Q32" s="277">
        <v>0</v>
      </c>
      <c r="R32" s="277">
        <v>1</v>
      </c>
      <c r="S32" s="277">
        <v>0</v>
      </c>
      <c r="T32" s="277">
        <v>3</v>
      </c>
      <c r="U32" s="277">
        <v>0</v>
      </c>
      <c r="V32" s="277">
        <v>0</v>
      </c>
      <c r="W32" s="277">
        <v>0</v>
      </c>
      <c r="X32" s="277">
        <v>0</v>
      </c>
      <c r="Y32" s="277">
        <v>0</v>
      </c>
    </row>
    <row r="33" spans="1:49" s="222" customFormat="1" ht="15.75" x14ac:dyDescent="0.25">
      <c r="A33" s="187" t="s">
        <v>53</v>
      </c>
      <c r="B33" s="276" t="s">
        <v>136</v>
      </c>
      <c r="C33" s="323">
        <f>SUM(D33:Y33)</f>
        <v>324</v>
      </c>
      <c r="D33" s="277">
        <v>57</v>
      </c>
      <c r="E33" s="277">
        <v>0</v>
      </c>
      <c r="F33" s="277">
        <v>0</v>
      </c>
      <c r="G33" s="277">
        <v>7</v>
      </c>
      <c r="H33" s="277">
        <v>0</v>
      </c>
      <c r="I33" s="277">
        <v>73</v>
      </c>
      <c r="J33" s="277">
        <v>57</v>
      </c>
      <c r="K33" s="277">
        <v>25</v>
      </c>
      <c r="L33" s="277">
        <v>5</v>
      </c>
      <c r="M33" s="277">
        <v>59</v>
      </c>
      <c r="N33" s="277">
        <v>3</v>
      </c>
      <c r="O33" s="277">
        <v>10</v>
      </c>
      <c r="P33" s="277">
        <v>1</v>
      </c>
      <c r="Q33" s="277">
        <v>8</v>
      </c>
      <c r="R33" s="277">
        <v>8</v>
      </c>
      <c r="S33" s="277">
        <v>0</v>
      </c>
      <c r="T33" s="277">
        <v>11</v>
      </c>
      <c r="U33" s="277">
        <v>0</v>
      </c>
      <c r="V33" s="277">
        <v>0</v>
      </c>
      <c r="W33" s="277">
        <v>0</v>
      </c>
      <c r="X33" s="277">
        <v>0</v>
      </c>
      <c r="Y33" s="277">
        <v>0</v>
      </c>
    </row>
    <row r="34" spans="1:49" s="222" customFormat="1" ht="17.25" thickBot="1" x14ac:dyDescent="0.35">
      <c r="A34" s="187" t="s">
        <v>69</v>
      </c>
      <c r="B34" s="276" t="s">
        <v>3</v>
      </c>
      <c r="C34" s="263">
        <f>SUM(C29:C33)</f>
        <v>470</v>
      </c>
      <c r="D34" s="264">
        <f t="shared" ref="D34:L34" si="8">SUM(D29:D33)</f>
        <v>64</v>
      </c>
      <c r="E34" s="264">
        <f t="shared" si="8"/>
        <v>0</v>
      </c>
      <c r="F34" s="265">
        <f t="shared" si="8"/>
        <v>0</v>
      </c>
      <c r="G34" s="265">
        <f t="shared" si="8"/>
        <v>34</v>
      </c>
      <c r="H34" s="264">
        <f t="shared" si="8"/>
        <v>0</v>
      </c>
      <c r="I34" s="266">
        <f t="shared" si="8"/>
        <v>73</v>
      </c>
      <c r="J34" s="267">
        <f t="shared" si="8"/>
        <v>66</v>
      </c>
      <c r="K34" s="267">
        <f t="shared" si="8"/>
        <v>33</v>
      </c>
      <c r="L34" s="267">
        <f t="shared" si="8"/>
        <v>8</v>
      </c>
      <c r="M34" s="268">
        <v>0</v>
      </c>
      <c r="N34" s="268">
        <f t="shared" ref="N34:W34" si="9">SUM(N29:N33)</f>
        <v>3</v>
      </c>
      <c r="O34" s="267">
        <f t="shared" si="9"/>
        <v>11</v>
      </c>
      <c r="P34" s="267">
        <f t="shared" si="9"/>
        <v>54</v>
      </c>
      <c r="Q34" s="267">
        <f t="shared" si="9"/>
        <v>10</v>
      </c>
      <c r="R34" s="267">
        <f t="shared" si="9"/>
        <v>22</v>
      </c>
      <c r="S34" s="267">
        <f t="shared" si="9"/>
        <v>1</v>
      </c>
      <c r="T34" s="267">
        <f t="shared" si="9"/>
        <v>15</v>
      </c>
      <c r="U34" s="267">
        <f t="shared" si="9"/>
        <v>2</v>
      </c>
      <c r="V34" s="267">
        <f t="shared" si="9"/>
        <v>0</v>
      </c>
      <c r="W34" s="268">
        <f t="shared" si="9"/>
        <v>4</v>
      </c>
      <c r="X34" s="264">
        <f>SUM(X29:X33)</f>
        <v>0</v>
      </c>
      <c r="Y34" s="268">
        <f>SUM(Y29:Y33)</f>
        <v>0</v>
      </c>
    </row>
    <row r="35" spans="1:49" s="172" customFormat="1" ht="17.25" thickBot="1" x14ac:dyDescent="0.3">
      <c r="A35" s="232" t="s">
        <v>41</v>
      </c>
      <c r="B35" s="186" t="s">
        <v>11</v>
      </c>
      <c r="C35" s="224"/>
      <c r="D35" s="224"/>
      <c r="E35" s="224"/>
      <c r="F35" s="185"/>
      <c r="G35" s="185"/>
      <c r="H35" s="224"/>
      <c r="I35" s="221"/>
      <c r="J35" s="220"/>
      <c r="K35" s="220"/>
      <c r="L35" s="220"/>
      <c r="M35" s="185"/>
      <c r="N35" s="185"/>
      <c r="O35" s="220"/>
      <c r="P35" s="220"/>
      <c r="Q35" s="220"/>
      <c r="R35" s="220"/>
      <c r="S35" s="220"/>
      <c r="T35" s="220"/>
      <c r="U35" s="220"/>
      <c r="V35" s="220"/>
      <c r="W35" s="185"/>
      <c r="X35" s="224"/>
      <c r="Y35" s="185"/>
      <c r="Z35" s="222"/>
    </row>
    <row r="36" spans="1:49" s="222" customFormat="1" ht="15.75" x14ac:dyDescent="0.25">
      <c r="A36" s="187" t="s">
        <v>54</v>
      </c>
      <c r="B36" s="311" t="s">
        <v>14</v>
      </c>
      <c r="C36" s="223">
        <f>SUM(D36:Y36)</f>
        <v>134513</v>
      </c>
      <c r="D36" s="277">
        <v>6945</v>
      </c>
      <c r="E36" s="277">
        <v>0</v>
      </c>
      <c r="F36" s="277">
        <v>0</v>
      </c>
      <c r="G36" s="277">
        <v>40081</v>
      </c>
      <c r="H36" s="277">
        <v>0</v>
      </c>
      <c r="I36" s="277">
        <v>0</v>
      </c>
      <c r="J36" s="277">
        <v>4090</v>
      </c>
      <c r="K36" s="277">
        <v>0</v>
      </c>
      <c r="L36" s="277">
        <v>800</v>
      </c>
      <c r="M36" s="277">
        <v>7307</v>
      </c>
      <c r="N36" s="277">
        <v>0</v>
      </c>
      <c r="O36" s="277">
        <v>0</v>
      </c>
      <c r="P36" s="277">
        <v>58622</v>
      </c>
      <c r="Q36" s="277">
        <v>0</v>
      </c>
      <c r="R36" s="277">
        <v>11059</v>
      </c>
      <c r="S36" s="277">
        <v>1078</v>
      </c>
      <c r="T36" s="277">
        <v>0</v>
      </c>
      <c r="U36" s="277">
        <v>1293</v>
      </c>
      <c r="V36" s="277">
        <v>0</v>
      </c>
      <c r="W36" s="277">
        <v>3238</v>
      </c>
      <c r="X36" s="277">
        <v>0</v>
      </c>
      <c r="Y36" s="277">
        <v>0</v>
      </c>
    </row>
    <row r="37" spans="1:49" s="222" customFormat="1" ht="15.75" x14ac:dyDescent="0.25">
      <c r="A37" s="187" t="s">
        <v>55</v>
      </c>
      <c r="B37" s="311" t="s">
        <v>15</v>
      </c>
      <c r="C37" s="223">
        <f>SUM(D37:Y37)</f>
        <v>96099</v>
      </c>
      <c r="D37" s="277">
        <v>1920</v>
      </c>
      <c r="E37" s="277">
        <v>0</v>
      </c>
      <c r="F37" s="277">
        <v>0</v>
      </c>
      <c r="G37" s="277">
        <v>10064</v>
      </c>
      <c r="H37" s="277">
        <v>0</v>
      </c>
      <c r="I37" s="277">
        <v>0</v>
      </c>
      <c r="J37" s="277">
        <v>4535</v>
      </c>
      <c r="K37" s="277">
        <v>11306</v>
      </c>
      <c r="L37" s="277">
        <v>0</v>
      </c>
      <c r="M37" s="277">
        <v>13400</v>
      </c>
      <c r="N37" s="277">
        <v>0</v>
      </c>
      <c r="O37" s="277">
        <v>0</v>
      </c>
      <c r="P37" s="277">
        <v>37340</v>
      </c>
      <c r="Q37" s="277">
        <v>3840</v>
      </c>
      <c r="R37" s="277">
        <v>11094</v>
      </c>
      <c r="S37" s="277">
        <v>0</v>
      </c>
      <c r="T37" s="277">
        <v>2600</v>
      </c>
      <c r="U37" s="277">
        <v>0</v>
      </c>
      <c r="V37" s="277">
        <v>0</v>
      </c>
      <c r="W37" s="277">
        <v>0</v>
      </c>
      <c r="X37" s="277">
        <v>0</v>
      </c>
      <c r="Y37" s="277">
        <v>0</v>
      </c>
    </row>
    <row r="38" spans="1:49" s="214" customFormat="1" ht="15.75" x14ac:dyDescent="0.25">
      <c r="A38" s="261" t="s">
        <v>56</v>
      </c>
      <c r="B38" s="262" t="s">
        <v>16</v>
      </c>
      <c r="C38" s="223">
        <f>SUM(D38:Y38)</f>
        <v>55203</v>
      </c>
      <c r="D38" s="277">
        <v>0</v>
      </c>
      <c r="E38" s="277">
        <v>0</v>
      </c>
      <c r="F38" s="277">
        <v>0</v>
      </c>
      <c r="G38" s="277">
        <v>11647</v>
      </c>
      <c r="H38" s="277">
        <v>0</v>
      </c>
      <c r="I38" s="277">
        <v>0</v>
      </c>
      <c r="J38" s="277">
        <v>9009</v>
      </c>
      <c r="K38" s="277">
        <v>0</v>
      </c>
      <c r="L38" s="277">
        <v>0</v>
      </c>
      <c r="M38" s="277">
        <v>5297</v>
      </c>
      <c r="N38" s="277">
        <v>0</v>
      </c>
      <c r="O38" s="277">
        <v>0</v>
      </c>
      <c r="P38" s="277">
        <v>19049</v>
      </c>
      <c r="Q38" s="277">
        <v>370</v>
      </c>
      <c r="R38" s="277">
        <v>5401</v>
      </c>
      <c r="S38" s="277">
        <v>0</v>
      </c>
      <c r="T38" s="277">
        <v>0</v>
      </c>
      <c r="U38" s="277">
        <v>2625</v>
      </c>
      <c r="V38" s="277">
        <v>0</v>
      </c>
      <c r="W38" s="277">
        <v>1805</v>
      </c>
      <c r="X38" s="277">
        <v>0</v>
      </c>
      <c r="Y38" s="277">
        <v>0</v>
      </c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</row>
    <row r="39" spans="1:49" s="262" customFormat="1" ht="15.75" x14ac:dyDescent="0.25">
      <c r="A39" s="261" t="s">
        <v>57</v>
      </c>
      <c r="B39" s="262" t="s">
        <v>135</v>
      </c>
      <c r="C39" s="223">
        <f>SUM(D39:Y39)</f>
        <v>134859</v>
      </c>
      <c r="D39" s="277">
        <v>17140</v>
      </c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35136</v>
      </c>
      <c r="K39" s="277">
        <v>10947</v>
      </c>
      <c r="L39" s="277">
        <v>14934</v>
      </c>
      <c r="M39" s="277">
        <v>11521</v>
      </c>
      <c r="N39" s="277">
        <v>0</v>
      </c>
      <c r="O39" s="277">
        <v>6580</v>
      </c>
      <c r="P39" s="277">
        <v>17758</v>
      </c>
      <c r="Q39" s="277">
        <v>0</v>
      </c>
      <c r="R39" s="277">
        <v>4385</v>
      </c>
      <c r="S39" s="277">
        <v>0</v>
      </c>
      <c r="T39" s="277">
        <v>16458</v>
      </c>
      <c r="U39" s="277">
        <v>0</v>
      </c>
      <c r="V39" s="277">
        <v>0</v>
      </c>
      <c r="W39" s="277">
        <v>0</v>
      </c>
      <c r="X39" s="277">
        <v>0</v>
      </c>
      <c r="Y39" s="277">
        <v>0</v>
      </c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</row>
    <row r="40" spans="1:49" s="262" customFormat="1" ht="15.75" x14ac:dyDescent="0.25">
      <c r="A40" s="261" t="s">
        <v>58</v>
      </c>
      <c r="B40" s="262" t="s">
        <v>136</v>
      </c>
      <c r="C40" s="223">
        <f>SUM(D40:Y40)</f>
        <v>1778158</v>
      </c>
      <c r="D40" s="277">
        <v>207433</v>
      </c>
      <c r="E40" s="277">
        <v>0</v>
      </c>
      <c r="F40" s="277">
        <v>0</v>
      </c>
      <c r="G40" s="277">
        <v>9024</v>
      </c>
      <c r="H40" s="277">
        <v>0</v>
      </c>
      <c r="I40" s="277">
        <v>418875</v>
      </c>
      <c r="J40" s="277">
        <v>454185</v>
      </c>
      <c r="K40" s="277">
        <v>184761</v>
      </c>
      <c r="L40" s="277">
        <v>51337</v>
      </c>
      <c r="M40" s="277">
        <v>229392</v>
      </c>
      <c r="N40" s="277">
        <v>36739</v>
      </c>
      <c r="O40" s="277">
        <v>75624</v>
      </c>
      <c r="P40" s="277">
        <v>5385</v>
      </c>
      <c r="Q40" s="277">
        <v>38932</v>
      </c>
      <c r="R40" s="277">
        <v>31569</v>
      </c>
      <c r="S40" s="277">
        <v>0</v>
      </c>
      <c r="T40" s="277">
        <v>34902</v>
      </c>
      <c r="U40" s="277">
        <v>0</v>
      </c>
      <c r="V40" s="277">
        <v>0</v>
      </c>
      <c r="W40" s="277">
        <v>0</v>
      </c>
      <c r="X40" s="277">
        <v>0</v>
      </c>
      <c r="Y40" s="277">
        <v>0</v>
      </c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</row>
    <row r="41" spans="1:49" s="222" customFormat="1" ht="17.25" thickBot="1" x14ac:dyDescent="0.35">
      <c r="A41" s="187" t="s">
        <v>70</v>
      </c>
      <c r="B41" s="310" t="s">
        <v>3</v>
      </c>
      <c r="C41" s="263">
        <f>SUM(C36:C40)</f>
        <v>2198832</v>
      </c>
      <c r="D41" s="264">
        <f t="shared" ref="D41:T41" si="10">SUM(D36:D40)</f>
        <v>233438</v>
      </c>
      <c r="E41" s="264">
        <f>SUM(E36:E40)</f>
        <v>0</v>
      </c>
      <c r="F41" s="265">
        <f t="shared" si="10"/>
        <v>0</v>
      </c>
      <c r="G41" s="265">
        <f>SUM(G36:G40)</f>
        <v>70816</v>
      </c>
      <c r="H41" s="264">
        <f t="shared" si="10"/>
        <v>0</v>
      </c>
      <c r="I41" s="266">
        <f t="shared" si="10"/>
        <v>418875</v>
      </c>
      <c r="J41" s="267">
        <f t="shared" si="10"/>
        <v>506955</v>
      </c>
      <c r="K41" s="267">
        <f>SUM(K36:K40)</f>
        <v>207014</v>
      </c>
      <c r="L41" s="267">
        <f t="shared" si="10"/>
        <v>67071</v>
      </c>
      <c r="M41" s="268">
        <f t="shared" si="10"/>
        <v>266917</v>
      </c>
      <c r="N41" s="268">
        <f>SUM(N36:N40)</f>
        <v>36739</v>
      </c>
      <c r="O41" s="267">
        <f t="shared" si="10"/>
        <v>82204</v>
      </c>
      <c r="P41" s="267">
        <f>SUM(P36:P40)</f>
        <v>138154</v>
      </c>
      <c r="Q41" s="267">
        <f>SUM(Q36:Q40)</f>
        <v>43142</v>
      </c>
      <c r="R41" s="267">
        <f t="shared" si="10"/>
        <v>63508</v>
      </c>
      <c r="S41" s="267">
        <f>SUM(S36:S40)</f>
        <v>1078</v>
      </c>
      <c r="T41" s="267">
        <f t="shared" si="10"/>
        <v>53960</v>
      </c>
      <c r="U41" s="267">
        <f>SUM(U36:U40)</f>
        <v>3918</v>
      </c>
      <c r="V41" s="267">
        <f>SUM(V36:V40)</f>
        <v>0</v>
      </c>
      <c r="W41" s="268">
        <f>SUM(W36:W40)</f>
        <v>5043</v>
      </c>
      <c r="X41" s="264">
        <f>SUM(X36:X40)</f>
        <v>0</v>
      </c>
      <c r="Y41" s="268">
        <f>SUM(Y36:Y40)</f>
        <v>0</v>
      </c>
    </row>
    <row r="42" spans="1:49" s="172" customFormat="1" ht="17.25" thickBot="1" x14ac:dyDescent="0.3">
      <c r="A42" s="232" t="s">
        <v>42</v>
      </c>
      <c r="B42" s="186" t="s">
        <v>29</v>
      </c>
      <c r="C42" s="224"/>
      <c r="D42" s="224"/>
      <c r="E42" s="224"/>
      <c r="F42" s="185"/>
      <c r="G42" s="185"/>
      <c r="H42" s="224"/>
      <c r="I42" s="221"/>
      <c r="J42" s="220"/>
      <c r="K42" s="220"/>
      <c r="L42" s="220"/>
      <c r="M42" s="185"/>
      <c r="N42" s="185"/>
      <c r="O42" s="220"/>
      <c r="P42" s="220"/>
      <c r="Q42" s="220"/>
      <c r="R42" s="220"/>
      <c r="S42" s="220"/>
      <c r="T42" s="220"/>
      <c r="U42" s="220"/>
      <c r="V42" s="220"/>
      <c r="W42" s="185"/>
      <c r="X42" s="224"/>
      <c r="Y42" s="185"/>
    </row>
    <row r="43" spans="1:49" s="222" customFormat="1" ht="15.75" x14ac:dyDescent="0.25">
      <c r="A43" s="187" t="s">
        <v>59</v>
      </c>
      <c r="B43" s="311" t="s">
        <v>14</v>
      </c>
      <c r="C43" s="223">
        <f>SUM(D43:Y43)</f>
        <v>667095</v>
      </c>
      <c r="D43" s="277">
        <v>37040</v>
      </c>
      <c r="E43" s="277">
        <v>0</v>
      </c>
      <c r="F43" s="277">
        <v>0</v>
      </c>
      <c r="G43" s="277">
        <v>235730</v>
      </c>
      <c r="H43" s="277">
        <v>0</v>
      </c>
      <c r="I43" s="277">
        <v>0</v>
      </c>
      <c r="J43" s="277">
        <v>32798</v>
      </c>
      <c r="K43" s="277">
        <v>0</v>
      </c>
      <c r="L43" s="277">
        <v>5283</v>
      </c>
      <c r="M43" s="277">
        <v>16979</v>
      </c>
      <c r="N43" s="277">
        <v>0</v>
      </c>
      <c r="O43" s="277">
        <v>0</v>
      </c>
      <c r="P43" s="277">
        <v>273116</v>
      </c>
      <c r="Q43" s="277">
        <v>0</v>
      </c>
      <c r="R43" s="277">
        <v>27660</v>
      </c>
      <c r="S43" s="277">
        <v>3387</v>
      </c>
      <c r="T43" s="277">
        <v>0</v>
      </c>
      <c r="U43" s="277">
        <v>6896</v>
      </c>
      <c r="V43" s="277">
        <v>0</v>
      </c>
      <c r="W43" s="277">
        <v>28206</v>
      </c>
      <c r="X43" s="277">
        <v>0</v>
      </c>
      <c r="Y43" s="277">
        <v>0</v>
      </c>
    </row>
    <row r="44" spans="1:49" s="222" customFormat="1" ht="15.75" x14ac:dyDescent="0.25">
      <c r="A44" s="187" t="s">
        <v>60</v>
      </c>
      <c r="B44" s="311" t="s">
        <v>15</v>
      </c>
      <c r="C44" s="223">
        <f>SUM(D44:Y44)</f>
        <v>331742</v>
      </c>
      <c r="D44" s="277">
        <v>14358</v>
      </c>
      <c r="E44" s="277">
        <v>0</v>
      </c>
      <c r="F44" s="277">
        <v>0</v>
      </c>
      <c r="G44" s="277">
        <v>35964</v>
      </c>
      <c r="H44" s="277">
        <v>0</v>
      </c>
      <c r="I44" s="277">
        <v>0</v>
      </c>
      <c r="J44" s="277">
        <v>7217</v>
      </c>
      <c r="K44" s="277">
        <v>31686</v>
      </c>
      <c r="L44" s="277">
        <v>0</v>
      </c>
      <c r="M44" s="277">
        <v>65573</v>
      </c>
      <c r="N44" s="277">
        <v>0</v>
      </c>
      <c r="O44" s="277">
        <v>0</v>
      </c>
      <c r="P44" s="277">
        <v>120832</v>
      </c>
      <c r="Q44" s="277">
        <v>23027</v>
      </c>
      <c r="R44" s="277">
        <v>17149</v>
      </c>
      <c r="S44" s="277">
        <v>0</v>
      </c>
      <c r="T44" s="277">
        <v>15936</v>
      </c>
      <c r="U44" s="277">
        <v>0</v>
      </c>
      <c r="V44" s="277">
        <v>0</v>
      </c>
      <c r="W44" s="277">
        <v>0</v>
      </c>
      <c r="X44" s="277">
        <v>0</v>
      </c>
      <c r="Y44" s="277">
        <v>0</v>
      </c>
    </row>
    <row r="45" spans="1:49" s="222" customFormat="1" ht="15.75" x14ac:dyDescent="0.25">
      <c r="A45" s="187" t="s">
        <v>61</v>
      </c>
      <c r="B45" s="311" t="s">
        <v>16</v>
      </c>
      <c r="C45" s="223">
        <f>SUM(D45:Y45)</f>
        <v>115420</v>
      </c>
      <c r="D45" s="277">
        <v>0</v>
      </c>
      <c r="E45" s="277">
        <v>0</v>
      </c>
      <c r="F45" s="277">
        <v>0</v>
      </c>
      <c r="G45" s="277">
        <v>37050</v>
      </c>
      <c r="H45" s="277">
        <v>0</v>
      </c>
      <c r="I45" s="277">
        <v>0</v>
      </c>
      <c r="J45" s="277">
        <v>20315</v>
      </c>
      <c r="K45" s="277">
        <v>0</v>
      </c>
      <c r="L45" s="277">
        <v>0</v>
      </c>
      <c r="M45" s="277">
        <v>8869</v>
      </c>
      <c r="N45" s="277">
        <v>0</v>
      </c>
      <c r="O45" s="277">
        <v>0</v>
      </c>
      <c r="P45" s="277">
        <v>31876</v>
      </c>
      <c r="Q45" s="277">
        <v>370</v>
      </c>
      <c r="R45" s="277">
        <v>12510</v>
      </c>
      <c r="S45" s="277">
        <v>0</v>
      </c>
      <c r="T45" s="277">
        <v>0</v>
      </c>
      <c r="U45" s="277">
        <v>2625</v>
      </c>
      <c r="V45" s="277">
        <v>0</v>
      </c>
      <c r="W45" s="277">
        <v>1805</v>
      </c>
      <c r="X45" s="277">
        <v>0</v>
      </c>
      <c r="Y45" s="277">
        <v>0</v>
      </c>
    </row>
    <row r="46" spans="1:49" s="222" customFormat="1" ht="15.75" x14ac:dyDescent="0.25">
      <c r="A46" s="187" t="s">
        <v>62</v>
      </c>
      <c r="B46" s="309" t="s">
        <v>135</v>
      </c>
      <c r="C46" s="223">
        <f>SUM(D46:Y46)</f>
        <v>199580</v>
      </c>
      <c r="D46" s="277">
        <v>33315</v>
      </c>
      <c r="E46" s="277">
        <v>0</v>
      </c>
      <c r="F46" s="277">
        <v>0</v>
      </c>
      <c r="G46" s="277">
        <v>0</v>
      </c>
      <c r="H46" s="277">
        <v>0</v>
      </c>
      <c r="I46" s="277">
        <v>0</v>
      </c>
      <c r="J46" s="277">
        <v>54687</v>
      </c>
      <c r="K46" s="277">
        <v>10947</v>
      </c>
      <c r="L46" s="277">
        <v>14934</v>
      </c>
      <c r="M46" s="277">
        <v>11521</v>
      </c>
      <c r="N46" s="277">
        <v>0</v>
      </c>
      <c r="O46" s="277">
        <v>12014</v>
      </c>
      <c r="P46" s="277">
        <v>20110</v>
      </c>
      <c r="Q46" s="277">
        <v>0</v>
      </c>
      <c r="R46" s="277">
        <v>5596</v>
      </c>
      <c r="S46" s="277">
        <v>0</v>
      </c>
      <c r="T46" s="277">
        <v>36456</v>
      </c>
      <c r="U46" s="277">
        <v>0</v>
      </c>
      <c r="V46" s="277">
        <v>0</v>
      </c>
      <c r="W46" s="277">
        <v>0</v>
      </c>
      <c r="X46" s="277">
        <v>0</v>
      </c>
      <c r="Y46" s="277">
        <v>0</v>
      </c>
    </row>
    <row r="47" spans="1:49" s="222" customFormat="1" ht="15.75" x14ac:dyDescent="0.25">
      <c r="A47" s="187" t="s">
        <v>63</v>
      </c>
      <c r="B47" s="309" t="s">
        <v>136</v>
      </c>
      <c r="C47" s="223">
        <f>SUM(D47:Y47)</f>
        <v>1783342</v>
      </c>
      <c r="D47" s="277">
        <v>207433</v>
      </c>
      <c r="E47" s="277">
        <v>0</v>
      </c>
      <c r="F47" s="277">
        <v>0</v>
      </c>
      <c r="G47" s="277">
        <v>9024</v>
      </c>
      <c r="H47" s="277">
        <v>0</v>
      </c>
      <c r="I47" s="277">
        <v>418875</v>
      </c>
      <c r="J47" s="277">
        <v>459369</v>
      </c>
      <c r="K47" s="277">
        <v>184761</v>
      </c>
      <c r="L47" s="277">
        <v>51337</v>
      </c>
      <c r="M47" s="277">
        <v>229392</v>
      </c>
      <c r="N47" s="277">
        <v>36739</v>
      </c>
      <c r="O47" s="277">
        <v>75624</v>
      </c>
      <c r="P47" s="277">
        <v>5385</v>
      </c>
      <c r="Q47" s="277">
        <v>38932</v>
      </c>
      <c r="R47" s="277">
        <v>31569</v>
      </c>
      <c r="S47" s="277">
        <v>0</v>
      </c>
      <c r="T47" s="277">
        <v>34902</v>
      </c>
      <c r="U47" s="277">
        <v>0</v>
      </c>
      <c r="V47" s="277">
        <v>0</v>
      </c>
      <c r="W47" s="277">
        <v>0</v>
      </c>
      <c r="X47" s="277">
        <v>0</v>
      </c>
      <c r="Y47" s="277">
        <v>0</v>
      </c>
    </row>
    <row r="48" spans="1:49" s="222" customFormat="1" ht="17.25" thickBot="1" x14ac:dyDescent="0.35">
      <c r="A48" s="187" t="s">
        <v>71</v>
      </c>
      <c r="B48" s="310" t="s">
        <v>3</v>
      </c>
      <c r="C48" s="263">
        <f>SUM(C43:C47)</f>
        <v>3097179</v>
      </c>
      <c r="D48" s="264">
        <f t="shared" ref="D48:T48" si="11">SUM(D43:D47)</f>
        <v>292146</v>
      </c>
      <c r="E48" s="264">
        <f>SUM(E43:E47)</f>
        <v>0</v>
      </c>
      <c r="F48" s="265">
        <f>SUM(F43:F47)</f>
        <v>0</v>
      </c>
      <c r="G48" s="265">
        <f>SUM(G43:G47)</f>
        <v>317768</v>
      </c>
      <c r="H48" s="264">
        <f t="shared" si="11"/>
        <v>0</v>
      </c>
      <c r="I48" s="266">
        <f t="shared" si="11"/>
        <v>418875</v>
      </c>
      <c r="J48" s="267">
        <f t="shared" si="11"/>
        <v>574386</v>
      </c>
      <c r="K48" s="267">
        <f>SUM(K43:K47)</f>
        <v>227394</v>
      </c>
      <c r="L48" s="267">
        <f t="shared" si="11"/>
        <v>71554</v>
      </c>
      <c r="M48" s="268">
        <f t="shared" si="11"/>
        <v>332334</v>
      </c>
      <c r="N48" s="268">
        <f>SUM(N43:N47)</f>
        <v>36739</v>
      </c>
      <c r="O48" s="267">
        <f t="shared" si="11"/>
        <v>87638</v>
      </c>
      <c r="P48" s="267">
        <f>SUM(P43:P47)</f>
        <v>451319</v>
      </c>
      <c r="Q48" s="267">
        <f>SUM(Q43:Q47)</f>
        <v>62329</v>
      </c>
      <c r="R48" s="267">
        <f t="shared" si="11"/>
        <v>94484</v>
      </c>
      <c r="S48" s="267">
        <f>SUM(S43:S47)</f>
        <v>3387</v>
      </c>
      <c r="T48" s="267">
        <f t="shared" si="11"/>
        <v>87294</v>
      </c>
      <c r="U48" s="267">
        <f>SUM(U43:U47)</f>
        <v>9521</v>
      </c>
      <c r="V48" s="267">
        <f>SUM(V43:V47)</f>
        <v>0</v>
      </c>
      <c r="W48" s="268">
        <f>SUM(W43:W47)</f>
        <v>30011</v>
      </c>
      <c r="X48" s="264">
        <f>SUM(X43:X47)</f>
        <v>0</v>
      </c>
      <c r="Y48" s="268">
        <f>SUM(Y43:Y47)</f>
        <v>0</v>
      </c>
    </row>
    <row r="49" spans="1:25" s="172" customFormat="1" ht="17.25" thickBot="1" x14ac:dyDescent="0.3">
      <c r="A49" s="232" t="s">
        <v>43</v>
      </c>
      <c r="B49" s="186" t="s">
        <v>30</v>
      </c>
      <c r="C49" s="224"/>
      <c r="D49" s="224"/>
      <c r="E49" s="224"/>
      <c r="F49" s="185"/>
      <c r="G49" s="185"/>
      <c r="H49" s="224"/>
      <c r="I49" s="221"/>
      <c r="J49" s="220"/>
      <c r="K49" s="220"/>
      <c r="L49" s="220"/>
      <c r="M49" s="185"/>
      <c r="N49" s="185"/>
      <c r="O49" s="220"/>
      <c r="P49" s="220"/>
      <c r="Q49" s="220"/>
      <c r="R49" s="220"/>
      <c r="S49" s="220"/>
      <c r="T49" s="220"/>
      <c r="U49" s="220"/>
      <c r="V49" s="220"/>
      <c r="W49" s="185"/>
      <c r="X49" s="224"/>
      <c r="Y49" s="185"/>
    </row>
    <row r="50" spans="1:25" s="222" customFormat="1" ht="15.75" x14ac:dyDescent="0.25">
      <c r="A50" s="187" t="s">
        <v>64</v>
      </c>
      <c r="B50" s="311" t="s">
        <v>14</v>
      </c>
      <c r="C50" s="291">
        <f>C43/C$13%</f>
        <v>0.30448034061230894</v>
      </c>
      <c r="D50" s="251">
        <f t="shared" ref="D50:Y54" si="12">D43/D$13%</f>
        <v>0.88606144491647365</v>
      </c>
      <c r="E50" s="251">
        <f t="shared" si="12"/>
        <v>0</v>
      </c>
      <c r="F50" s="251">
        <f t="shared" si="12"/>
        <v>0</v>
      </c>
      <c r="G50" s="251">
        <f t="shared" si="12"/>
        <v>1.1561158001054055</v>
      </c>
      <c r="H50" s="251">
        <f t="shared" si="12"/>
        <v>0</v>
      </c>
      <c r="I50" s="251">
        <f t="shared" si="12"/>
        <v>0</v>
      </c>
      <c r="J50" s="251">
        <f t="shared" si="12"/>
        <v>0.35229035995314256</v>
      </c>
      <c r="K50" s="251">
        <f t="shared" si="12"/>
        <v>0</v>
      </c>
      <c r="L50" s="251">
        <f t="shared" si="12"/>
        <v>6.7264531169528144E-2</v>
      </c>
      <c r="M50" s="251">
        <f t="shared" si="12"/>
        <v>0.60754610984780044</v>
      </c>
      <c r="N50" s="251">
        <f t="shared" si="12"/>
        <v>0</v>
      </c>
      <c r="O50" s="251">
        <f t="shared" si="12"/>
        <v>0</v>
      </c>
      <c r="P50" s="251">
        <f t="shared" si="12"/>
        <v>2.0880378647420637</v>
      </c>
      <c r="Q50" s="251">
        <f t="shared" si="12"/>
        <v>0</v>
      </c>
      <c r="R50" s="251">
        <f t="shared" si="12"/>
        <v>0.32429477902992243</v>
      </c>
      <c r="S50" s="251">
        <f t="shared" si="12"/>
        <v>5.3342270434129223E-2</v>
      </c>
      <c r="T50" s="251">
        <f t="shared" si="12"/>
        <v>0</v>
      </c>
      <c r="U50" s="251">
        <f t="shared" si="12"/>
        <v>8.2441581065980638E-2</v>
      </c>
      <c r="V50" s="251">
        <f t="shared" si="12"/>
        <v>0</v>
      </c>
      <c r="W50" s="251">
        <f t="shared" si="12"/>
        <v>0.24224699677622374</v>
      </c>
      <c r="X50" s="251">
        <f t="shared" si="12"/>
        <v>0</v>
      </c>
      <c r="Y50" s="251">
        <f t="shared" si="12"/>
        <v>0</v>
      </c>
    </row>
    <row r="51" spans="1:25" s="222" customFormat="1" ht="15.75" x14ac:dyDescent="0.25">
      <c r="A51" s="187" t="s">
        <v>65</v>
      </c>
      <c r="B51" s="311" t="s">
        <v>15</v>
      </c>
      <c r="C51" s="291">
        <f>C44/C$13%</f>
        <v>0.15141609089471306</v>
      </c>
      <c r="D51" s="251">
        <f t="shared" si="12"/>
        <v>0.34346841863149913</v>
      </c>
      <c r="E51" s="251">
        <f t="shared" si="12"/>
        <v>0</v>
      </c>
      <c r="F51" s="251">
        <f t="shared" si="12"/>
        <v>0</v>
      </c>
      <c r="G51" s="251">
        <f t="shared" si="12"/>
        <v>0.17638208388830781</v>
      </c>
      <c r="H51" s="251">
        <f t="shared" si="12"/>
        <v>0</v>
      </c>
      <c r="I51" s="251">
        <f t="shared" si="12"/>
        <v>0</v>
      </c>
      <c r="J51" s="251">
        <f t="shared" si="12"/>
        <v>7.7519346538869133E-2</v>
      </c>
      <c r="K51" s="251">
        <f t="shared" si="12"/>
        <v>0.37143432542692206</v>
      </c>
      <c r="L51" s="251">
        <f t="shared" si="12"/>
        <v>0</v>
      </c>
      <c r="M51" s="251">
        <f t="shared" si="12"/>
        <v>2.3463467260174227</v>
      </c>
      <c r="N51" s="251">
        <f t="shared" si="12"/>
        <v>0</v>
      </c>
      <c r="O51" s="251">
        <f t="shared" si="12"/>
        <v>0</v>
      </c>
      <c r="P51" s="251">
        <f t="shared" si="12"/>
        <v>0.92378985951944614</v>
      </c>
      <c r="Q51" s="251">
        <f t="shared" si="12"/>
        <v>0.11032647571902419</v>
      </c>
      <c r="R51" s="251">
        <f t="shared" si="12"/>
        <v>0.20106041813391684</v>
      </c>
      <c r="S51" s="251">
        <f t="shared" si="12"/>
        <v>0</v>
      </c>
      <c r="T51" s="251">
        <f t="shared" si="12"/>
        <v>0.46543999939249797</v>
      </c>
      <c r="U51" s="251">
        <f t="shared" si="12"/>
        <v>0</v>
      </c>
      <c r="V51" s="251">
        <f t="shared" si="12"/>
        <v>0</v>
      </c>
      <c r="W51" s="251">
        <f t="shared" si="12"/>
        <v>0</v>
      </c>
      <c r="X51" s="251">
        <f t="shared" si="12"/>
        <v>0</v>
      </c>
      <c r="Y51" s="251">
        <f t="shared" si="12"/>
        <v>0</v>
      </c>
    </row>
    <row r="52" spans="1:25" s="222" customFormat="1" ht="15.75" x14ac:dyDescent="0.25">
      <c r="A52" s="187" t="s">
        <v>66</v>
      </c>
      <c r="B52" s="311" t="s">
        <v>16</v>
      </c>
      <c r="C52" s="291">
        <f>C45/C$13%</f>
        <v>5.2680833934406195E-2</v>
      </c>
      <c r="D52" s="251">
        <f t="shared" si="12"/>
        <v>0</v>
      </c>
      <c r="E52" s="251">
        <f t="shared" si="12"/>
        <v>0</v>
      </c>
      <c r="F52" s="251">
        <f t="shared" si="12"/>
        <v>0</v>
      </c>
      <c r="G52" s="251">
        <f t="shared" si="12"/>
        <v>0.18170826960465478</v>
      </c>
      <c r="H52" s="251">
        <f t="shared" si="12"/>
        <v>0</v>
      </c>
      <c r="I52" s="251">
        <f t="shared" si="12"/>
        <v>0</v>
      </c>
      <c r="J52" s="251">
        <f t="shared" si="12"/>
        <v>0.2182077767683423</v>
      </c>
      <c r="K52" s="251">
        <f t="shared" si="12"/>
        <v>0</v>
      </c>
      <c r="L52" s="251">
        <f t="shared" si="12"/>
        <v>0</v>
      </c>
      <c r="M52" s="251">
        <f t="shared" si="12"/>
        <v>0.3173524028647236</v>
      </c>
      <c r="N52" s="251">
        <f t="shared" si="12"/>
        <v>0</v>
      </c>
      <c r="O52" s="251">
        <f t="shared" si="12"/>
        <v>0</v>
      </c>
      <c r="P52" s="251">
        <f t="shared" si="12"/>
        <v>0.24369972823458905</v>
      </c>
      <c r="Q52" s="251">
        <f t="shared" si="12"/>
        <v>1.772736179964344E-3</v>
      </c>
      <c r="R52" s="251">
        <f t="shared" si="12"/>
        <v>0.14667128292351156</v>
      </c>
      <c r="S52" s="251">
        <f t="shared" si="12"/>
        <v>0</v>
      </c>
      <c r="T52" s="251">
        <f t="shared" si="12"/>
        <v>0</v>
      </c>
      <c r="U52" s="251">
        <f t="shared" si="12"/>
        <v>3.13818373402261E-2</v>
      </c>
      <c r="V52" s="251">
        <f t="shared" si="12"/>
        <v>0</v>
      </c>
      <c r="W52" s="251">
        <f t="shared" si="12"/>
        <v>1.5502227511206263E-2</v>
      </c>
      <c r="X52" s="251">
        <f t="shared" si="12"/>
        <v>0</v>
      </c>
      <c r="Y52" s="251">
        <f t="shared" si="12"/>
        <v>0</v>
      </c>
    </row>
    <row r="53" spans="1:25" s="222" customFormat="1" ht="15.75" x14ac:dyDescent="0.25">
      <c r="A53" s="187" t="s">
        <v>67</v>
      </c>
      <c r="B53" s="309" t="s">
        <v>135</v>
      </c>
      <c r="C53" s="291">
        <f>C46/C$13%</f>
        <v>9.1093751833553879E-2</v>
      </c>
      <c r="D53" s="251">
        <f t="shared" si="12"/>
        <v>0.79695294377409065</v>
      </c>
      <c r="E53" s="251">
        <f t="shared" si="12"/>
        <v>0</v>
      </c>
      <c r="F53" s="251">
        <f t="shared" si="12"/>
        <v>0</v>
      </c>
      <c r="G53" s="251">
        <f t="shared" si="12"/>
        <v>0</v>
      </c>
      <c r="H53" s="251">
        <f t="shared" si="12"/>
        <v>0</v>
      </c>
      <c r="I53" s="251">
        <f t="shared" si="12"/>
        <v>0</v>
      </c>
      <c r="J53" s="251">
        <f t="shared" si="12"/>
        <v>0.58740480866996481</v>
      </c>
      <c r="K53" s="251">
        <f t="shared" si="12"/>
        <v>0.12832454587036912</v>
      </c>
      <c r="L53" s="251">
        <f t="shared" si="12"/>
        <v>0.19014357533328285</v>
      </c>
      <c r="M53" s="251">
        <f t="shared" si="12"/>
        <v>0.41224681851443007</v>
      </c>
      <c r="N53" s="251">
        <f t="shared" si="12"/>
        <v>0</v>
      </c>
      <c r="O53" s="251">
        <f t="shared" si="12"/>
        <v>7.3067689849490525E-2</v>
      </c>
      <c r="P53" s="251">
        <f t="shared" si="12"/>
        <v>0.15374581298775208</v>
      </c>
      <c r="Q53" s="251">
        <f t="shared" si="12"/>
        <v>0</v>
      </c>
      <c r="R53" s="251">
        <f t="shared" si="12"/>
        <v>6.560931248920629E-2</v>
      </c>
      <c r="S53" s="251">
        <f t="shared" si="12"/>
        <v>0</v>
      </c>
      <c r="T53" s="251">
        <f t="shared" si="12"/>
        <v>1.0647640949957899</v>
      </c>
      <c r="U53" s="251">
        <f t="shared" si="12"/>
        <v>0</v>
      </c>
      <c r="V53" s="251">
        <f t="shared" si="12"/>
        <v>0</v>
      </c>
      <c r="W53" s="251">
        <f t="shared" si="12"/>
        <v>0</v>
      </c>
      <c r="X53" s="251">
        <f t="shared" si="12"/>
        <v>0</v>
      </c>
      <c r="Y53" s="251">
        <f t="shared" si="12"/>
        <v>0</v>
      </c>
    </row>
    <row r="54" spans="1:25" s="222" customFormat="1" ht="16.5" thickBot="1" x14ac:dyDescent="0.3">
      <c r="A54" s="187" t="s">
        <v>68</v>
      </c>
      <c r="B54" s="309" t="s">
        <v>136</v>
      </c>
      <c r="C54" s="291">
        <f>C47/C$13%</f>
        <v>0.81396589629398552</v>
      </c>
      <c r="D54" s="251">
        <f t="shared" si="12"/>
        <v>4.9621593872397103</v>
      </c>
      <c r="E54" s="251">
        <f t="shared" si="12"/>
        <v>0</v>
      </c>
      <c r="F54" s="251">
        <f t="shared" si="12"/>
        <v>0</v>
      </c>
      <c r="G54" s="251">
        <f t="shared" si="12"/>
        <v>4.425736639439689E-2</v>
      </c>
      <c r="H54" s="251">
        <f t="shared" si="12"/>
        <v>0</v>
      </c>
      <c r="I54" s="251">
        <f t="shared" si="12"/>
        <v>100</v>
      </c>
      <c r="J54" s="251">
        <f t="shared" si="12"/>
        <v>4.934181058641232</v>
      </c>
      <c r="K54" s="251">
        <f t="shared" si="12"/>
        <v>2.1658327778894004</v>
      </c>
      <c r="L54" s="251">
        <f t="shared" si="12"/>
        <v>0.65363604706607348</v>
      </c>
      <c r="M54" s="251">
        <f t="shared" si="12"/>
        <v>8.208152260451536</v>
      </c>
      <c r="N54" s="251">
        <f t="shared" si="12"/>
        <v>0.72113313237628474</v>
      </c>
      <c r="O54" s="251">
        <f t="shared" si="12"/>
        <v>0.45993598944380487</v>
      </c>
      <c r="P54" s="251">
        <f t="shared" si="12"/>
        <v>4.1169627197366734E-2</v>
      </c>
      <c r="Q54" s="251">
        <f t="shared" si="12"/>
        <v>0.18653017556316714</v>
      </c>
      <c r="R54" s="251">
        <f t="shared" si="12"/>
        <v>0.37012515832232906</v>
      </c>
      <c r="S54" s="251">
        <f t="shared" si="12"/>
        <v>0</v>
      </c>
      <c r="T54" s="251">
        <f t="shared" si="12"/>
        <v>1.0193766854164763</v>
      </c>
      <c r="U54" s="251">
        <f t="shared" si="12"/>
        <v>0</v>
      </c>
      <c r="V54" s="251">
        <f t="shared" si="12"/>
        <v>0</v>
      </c>
      <c r="W54" s="251">
        <f t="shared" si="12"/>
        <v>0</v>
      </c>
      <c r="X54" s="251">
        <f t="shared" si="12"/>
        <v>0</v>
      </c>
      <c r="Y54" s="251">
        <f t="shared" si="12"/>
        <v>0</v>
      </c>
    </row>
    <row r="55" spans="1:25" s="172" customFormat="1" ht="17.25" thickBot="1" x14ac:dyDescent="0.3">
      <c r="A55" s="183">
        <v>6</v>
      </c>
      <c r="B55" s="186" t="s">
        <v>39</v>
      </c>
      <c r="C55" s="224"/>
      <c r="D55" s="224"/>
      <c r="E55" s="224"/>
      <c r="F55" s="185"/>
      <c r="G55" s="185"/>
      <c r="H55" s="224"/>
      <c r="I55" s="221"/>
      <c r="J55" s="220"/>
      <c r="K55" s="220"/>
      <c r="L55" s="220"/>
      <c r="M55" s="185"/>
      <c r="N55" s="185"/>
      <c r="O55" s="220"/>
      <c r="P55" s="220"/>
      <c r="Q55" s="220"/>
      <c r="R55" s="220"/>
      <c r="S55" s="220"/>
      <c r="T55" s="220"/>
      <c r="U55" s="220"/>
      <c r="V55" s="220"/>
      <c r="W55" s="185"/>
      <c r="X55" s="224"/>
      <c r="Y55" s="185"/>
    </row>
    <row r="56" spans="1:25" s="222" customFormat="1" ht="15.75" x14ac:dyDescent="0.25">
      <c r="A56" s="292" t="s">
        <v>72</v>
      </c>
      <c r="B56" s="312" t="s">
        <v>31</v>
      </c>
      <c r="C56" s="223">
        <f>SUM(D56:Y56)</f>
        <v>12493</v>
      </c>
      <c r="D56" s="277">
        <v>238</v>
      </c>
      <c r="E56" s="277">
        <v>1042</v>
      </c>
      <c r="F56" s="277">
        <v>474</v>
      </c>
      <c r="G56" s="277">
        <v>1277</v>
      </c>
      <c r="H56" s="277">
        <v>670</v>
      </c>
      <c r="I56" s="277">
        <v>0</v>
      </c>
      <c r="J56" s="277">
        <v>495</v>
      </c>
      <c r="K56" s="277">
        <v>513</v>
      </c>
      <c r="L56" s="277">
        <v>462</v>
      </c>
      <c r="M56" s="277">
        <v>151</v>
      </c>
      <c r="N56" s="277">
        <v>284</v>
      </c>
      <c r="O56" s="277">
        <v>870</v>
      </c>
      <c r="P56" s="277">
        <v>731</v>
      </c>
      <c r="Q56" s="277">
        <v>1051</v>
      </c>
      <c r="R56" s="277">
        <v>496</v>
      </c>
      <c r="S56" s="277">
        <v>396</v>
      </c>
      <c r="T56" s="277">
        <v>170</v>
      </c>
      <c r="U56" s="277">
        <v>476</v>
      </c>
      <c r="V56" s="277">
        <v>715</v>
      </c>
      <c r="W56" s="277">
        <v>828</v>
      </c>
      <c r="X56" s="277">
        <v>782</v>
      </c>
      <c r="Y56" s="277">
        <v>372</v>
      </c>
    </row>
    <row r="57" spans="1:25" s="222" customFormat="1" ht="16.5" thickBot="1" x14ac:dyDescent="0.3">
      <c r="A57" s="292" t="s">
        <v>73</v>
      </c>
      <c r="B57" s="313" t="s">
        <v>19</v>
      </c>
      <c r="C57" s="223">
        <f>SUM(D57:Y57)</f>
        <v>265731000</v>
      </c>
      <c r="D57" s="277">
        <v>4592000</v>
      </c>
      <c r="E57" s="277">
        <v>25545000</v>
      </c>
      <c r="F57" s="277">
        <v>10918000</v>
      </c>
      <c r="G57" s="277">
        <v>27186000</v>
      </c>
      <c r="H57" s="277">
        <v>16039000</v>
      </c>
      <c r="I57" s="277">
        <v>0</v>
      </c>
      <c r="J57" s="277">
        <v>10317000</v>
      </c>
      <c r="K57" s="277">
        <v>9430000</v>
      </c>
      <c r="L57" s="277">
        <v>10200000</v>
      </c>
      <c r="M57" s="277">
        <v>3105000</v>
      </c>
      <c r="N57" s="277">
        <v>6276000</v>
      </c>
      <c r="O57" s="277">
        <v>19937000</v>
      </c>
      <c r="P57" s="277">
        <v>16436000</v>
      </c>
      <c r="Q57" s="277">
        <v>24830000</v>
      </c>
      <c r="R57" s="277">
        <v>9832000</v>
      </c>
      <c r="S57" s="277">
        <v>7058000</v>
      </c>
      <c r="T57" s="277">
        <v>3772000</v>
      </c>
      <c r="U57" s="277">
        <v>10925000</v>
      </c>
      <c r="V57" s="277">
        <v>12192000</v>
      </c>
      <c r="W57" s="277">
        <v>14226000</v>
      </c>
      <c r="X57" s="277">
        <v>15600000</v>
      </c>
      <c r="Y57" s="277">
        <v>7315000</v>
      </c>
    </row>
    <row r="58" spans="1:25" s="172" customFormat="1" ht="17.25" thickBot="1" x14ac:dyDescent="0.3">
      <c r="A58" s="183">
        <v>7</v>
      </c>
      <c r="B58" s="260" t="s">
        <v>44</v>
      </c>
      <c r="C58" s="221"/>
      <c r="D58" s="224"/>
      <c r="E58" s="224"/>
      <c r="F58" s="185"/>
      <c r="G58" s="185"/>
      <c r="H58" s="224"/>
      <c r="I58" s="221"/>
      <c r="J58" s="220"/>
      <c r="K58" s="220"/>
      <c r="L58" s="220"/>
      <c r="M58" s="185"/>
      <c r="N58" s="185"/>
      <c r="O58" s="220"/>
      <c r="P58" s="220"/>
      <c r="Q58" s="220"/>
      <c r="R58" s="220"/>
      <c r="S58" s="220"/>
      <c r="T58" s="220"/>
      <c r="U58" s="220"/>
      <c r="V58" s="220"/>
      <c r="W58" s="185"/>
      <c r="X58" s="224"/>
      <c r="Y58" s="185"/>
    </row>
    <row r="59" spans="1:25" s="222" customFormat="1" ht="15.75" x14ac:dyDescent="0.25">
      <c r="A59" s="187">
        <v>7.1</v>
      </c>
      <c r="B59" s="312" t="s">
        <v>47</v>
      </c>
      <c r="C59" s="223">
        <f>SUM(D59:Y59)</f>
        <v>114920623</v>
      </c>
      <c r="D59" s="277">
        <v>1483166</v>
      </c>
      <c r="E59" s="277">
        <v>19692501</v>
      </c>
      <c r="F59" s="277">
        <v>9379177</v>
      </c>
      <c r="G59" s="277">
        <v>19501235</v>
      </c>
      <c r="H59" s="277">
        <v>601087</v>
      </c>
      <c r="I59" s="277">
        <v>410701</v>
      </c>
      <c r="J59" s="277">
        <v>1327136</v>
      </c>
      <c r="K59" s="277">
        <v>2657200</v>
      </c>
      <c r="L59" s="277">
        <v>1847929</v>
      </c>
      <c r="M59" s="277">
        <v>343642</v>
      </c>
      <c r="N59" s="277">
        <v>441865</v>
      </c>
      <c r="O59" s="277">
        <v>1112330</v>
      </c>
      <c r="P59" s="277">
        <v>1466353</v>
      </c>
      <c r="Q59" s="277">
        <v>1163234</v>
      </c>
      <c r="R59" s="277">
        <v>6102212</v>
      </c>
      <c r="S59" s="277">
        <v>2993551</v>
      </c>
      <c r="T59" s="277">
        <v>2037226</v>
      </c>
      <c r="U59" s="277">
        <v>6974419</v>
      </c>
      <c r="V59" s="277">
        <v>7659265</v>
      </c>
      <c r="W59" s="277">
        <v>11001748</v>
      </c>
      <c r="X59" s="277">
        <v>10578572</v>
      </c>
      <c r="Y59" s="277">
        <v>6146074</v>
      </c>
    </row>
    <row r="60" spans="1:25" s="222" customFormat="1" ht="15.75" x14ac:dyDescent="0.25">
      <c r="A60" s="187">
        <v>7.2</v>
      </c>
      <c r="B60" s="311" t="s">
        <v>48</v>
      </c>
      <c r="C60" s="223">
        <f t="shared" ref="C60:C70" si="13">SUM(D60:Y60)</f>
        <v>104172340</v>
      </c>
      <c r="D60" s="277">
        <v>2697131</v>
      </c>
      <c r="E60" s="277">
        <v>604635</v>
      </c>
      <c r="F60" s="277">
        <v>89068</v>
      </c>
      <c r="G60" s="277">
        <v>888591</v>
      </c>
      <c r="H60" s="277">
        <v>12287608</v>
      </c>
      <c r="I60" s="277">
        <v>8174</v>
      </c>
      <c r="J60" s="277">
        <v>7982798</v>
      </c>
      <c r="K60" s="277">
        <v>5873514</v>
      </c>
      <c r="L60" s="277">
        <v>6006136</v>
      </c>
      <c r="M60" s="277">
        <v>2451043</v>
      </c>
      <c r="N60" s="277">
        <v>4652756</v>
      </c>
      <c r="O60" s="277">
        <v>15329958</v>
      </c>
      <c r="P60" s="277">
        <v>11613678</v>
      </c>
      <c r="Q60" s="277">
        <v>19708456</v>
      </c>
      <c r="R60" s="277">
        <v>2427065</v>
      </c>
      <c r="S60" s="277">
        <v>3356010</v>
      </c>
      <c r="T60" s="277">
        <v>1386631</v>
      </c>
      <c r="U60" s="277">
        <v>1390292</v>
      </c>
      <c r="V60" s="277">
        <v>3033732</v>
      </c>
      <c r="W60" s="277">
        <v>641740</v>
      </c>
      <c r="X60" s="277">
        <v>1665014</v>
      </c>
      <c r="Y60" s="277">
        <v>78310</v>
      </c>
    </row>
    <row r="61" spans="1:25" s="222" customFormat="1" ht="15.75" x14ac:dyDescent="0.25">
      <c r="A61" s="187">
        <v>7.3</v>
      </c>
      <c r="B61" s="293" t="s">
        <v>45</v>
      </c>
      <c r="C61" s="223">
        <f t="shared" si="13"/>
        <v>10413</v>
      </c>
      <c r="D61" s="277">
        <v>138</v>
      </c>
      <c r="E61" s="277">
        <v>1506</v>
      </c>
      <c r="F61" s="277">
        <v>792</v>
      </c>
      <c r="G61" s="277">
        <v>1775</v>
      </c>
      <c r="H61" s="277">
        <v>81</v>
      </c>
      <c r="I61" s="277">
        <v>71</v>
      </c>
      <c r="J61" s="277">
        <v>136</v>
      </c>
      <c r="K61" s="277">
        <v>266</v>
      </c>
      <c r="L61" s="277">
        <v>165</v>
      </c>
      <c r="M61" s="277">
        <v>65</v>
      </c>
      <c r="N61" s="277">
        <v>33</v>
      </c>
      <c r="O61" s="277">
        <v>94</v>
      </c>
      <c r="P61" s="277">
        <v>175</v>
      </c>
      <c r="Q61" s="277">
        <v>123</v>
      </c>
      <c r="R61" s="277">
        <v>617</v>
      </c>
      <c r="S61" s="277">
        <v>310</v>
      </c>
      <c r="T61" s="277">
        <v>192</v>
      </c>
      <c r="U61" s="277">
        <v>562</v>
      </c>
      <c r="V61" s="277">
        <v>861</v>
      </c>
      <c r="W61" s="277">
        <v>1155</v>
      </c>
      <c r="X61" s="277">
        <v>929</v>
      </c>
      <c r="Y61" s="277">
        <v>367</v>
      </c>
    </row>
    <row r="62" spans="1:25" s="222" customFormat="1" ht="15.75" x14ac:dyDescent="0.25">
      <c r="A62" s="187">
        <v>7.4</v>
      </c>
      <c r="B62" s="293" t="s">
        <v>46</v>
      </c>
      <c r="C62" s="223">
        <f t="shared" si="13"/>
        <v>9050</v>
      </c>
      <c r="D62" s="277">
        <v>242</v>
      </c>
      <c r="E62" s="277">
        <v>63</v>
      </c>
      <c r="F62" s="277">
        <v>8</v>
      </c>
      <c r="G62" s="277">
        <v>101</v>
      </c>
      <c r="H62" s="277">
        <v>910</v>
      </c>
      <c r="I62" s="277">
        <v>2</v>
      </c>
      <c r="J62" s="277">
        <v>756</v>
      </c>
      <c r="K62" s="277">
        <v>599</v>
      </c>
      <c r="L62" s="277">
        <v>498</v>
      </c>
      <c r="M62" s="277">
        <v>278</v>
      </c>
      <c r="N62" s="277">
        <v>366</v>
      </c>
      <c r="O62" s="277">
        <v>1196</v>
      </c>
      <c r="P62" s="277">
        <v>947</v>
      </c>
      <c r="Q62" s="277">
        <v>1607</v>
      </c>
      <c r="R62" s="277">
        <v>273</v>
      </c>
      <c r="S62" s="277">
        <v>364</v>
      </c>
      <c r="T62" s="277">
        <v>82</v>
      </c>
      <c r="U62" s="277">
        <v>113</v>
      </c>
      <c r="V62" s="277">
        <v>334</v>
      </c>
      <c r="W62" s="277">
        <v>117</v>
      </c>
      <c r="X62" s="277">
        <v>189</v>
      </c>
      <c r="Y62" s="277">
        <v>5</v>
      </c>
    </row>
    <row r="63" spans="1:25" s="215" customFormat="1" ht="15.75" x14ac:dyDescent="0.25">
      <c r="A63" s="187">
        <v>7.5</v>
      </c>
      <c r="B63" s="293" t="s">
        <v>123</v>
      </c>
      <c r="C63" s="223">
        <f t="shared" si="13"/>
        <v>17075</v>
      </c>
      <c r="D63" s="277">
        <v>293</v>
      </c>
      <c r="E63" s="277">
        <v>1273</v>
      </c>
      <c r="F63" s="277">
        <v>796</v>
      </c>
      <c r="G63" s="277">
        <v>1872</v>
      </c>
      <c r="H63" s="277">
        <v>794</v>
      </c>
      <c r="I63" s="277">
        <v>73</v>
      </c>
      <c r="J63" s="277">
        <v>690</v>
      </c>
      <c r="K63" s="277">
        <v>742</v>
      </c>
      <c r="L63" s="277">
        <v>560</v>
      </c>
      <c r="M63" s="277">
        <v>289</v>
      </c>
      <c r="N63" s="277">
        <v>314</v>
      </c>
      <c r="O63" s="277">
        <v>898</v>
      </c>
      <c r="P63" s="277">
        <v>857</v>
      </c>
      <c r="Q63" s="277">
        <v>1211</v>
      </c>
      <c r="R63" s="277">
        <v>890</v>
      </c>
      <c r="S63" s="277">
        <v>674</v>
      </c>
      <c r="T63" s="277">
        <v>274</v>
      </c>
      <c r="U63" s="277">
        <v>675</v>
      </c>
      <c r="V63" s="277">
        <v>1138</v>
      </c>
      <c r="W63" s="277">
        <v>1272</v>
      </c>
      <c r="X63" s="277">
        <v>1118</v>
      </c>
      <c r="Y63" s="277">
        <v>372</v>
      </c>
    </row>
    <row r="64" spans="1:25" s="215" customFormat="1" ht="15.75" x14ac:dyDescent="0.25">
      <c r="A64" s="187">
        <v>7.7</v>
      </c>
      <c r="B64" s="293" t="s">
        <v>124</v>
      </c>
      <c r="C64" s="223">
        <f t="shared" si="13"/>
        <v>2376</v>
      </c>
      <c r="D64" s="277">
        <v>87</v>
      </c>
      <c r="E64" s="277">
        <v>296</v>
      </c>
      <c r="F64" s="277">
        <v>4</v>
      </c>
      <c r="G64" s="277">
        <v>4</v>
      </c>
      <c r="H64" s="277">
        <v>197</v>
      </c>
      <c r="I64" s="277">
        <v>0</v>
      </c>
      <c r="J64" s="277">
        <v>202</v>
      </c>
      <c r="K64" s="277">
        <v>122</v>
      </c>
      <c r="L64" s="277">
        <v>102</v>
      </c>
      <c r="M64" s="277">
        <v>54</v>
      </c>
      <c r="N64" s="277">
        <v>85</v>
      </c>
      <c r="O64" s="277">
        <v>389</v>
      </c>
      <c r="P64" s="277">
        <v>261</v>
      </c>
      <c r="Q64" s="277">
        <v>516</v>
      </c>
      <c r="R64" s="277">
        <v>0</v>
      </c>
      <c r="S64" s="277">
        <v>0</v>
      </c>
      <c r="T64" s="277">
        <v>0</v>
      </c>
      <c r="U64" s="277">
        <v>0</v>
      </c>
      <c r="V64" s="277">
        <v>57</v>
      </c>
      <c r="W64" s="277">
        <v>0</v>
      </c>
      <c r="X64" s="277">
        <v>0</v>
      </c>
      <c r="Y64" s="277">
        <v>0</v>
      </c>
    </row>
    <row r="65" spans="1:41" s="215" customFormat="1" ht="15.75" x14ac:dyDescent="0.25">
      <c r="A65" s="187">
        <v>7.8</v>
      </c>
      <c r="B65" s="293" t="s">
        <v>125</v>
      </c>
      <c r="C65" s="223">
        <f t="shared" si="13"/>
        <v>2</v>
      </c>
      <c r="D65" s="277">
        <v>0</v>
      </c>
      <c r="E65" s="277">
        <v>0</v>
      </c>
      <c r="F65" s="277">
        <v>0</v>
      </c>
      <c r="G65" s="277">
        <v>0</v>
      </c>
      <c r="H65" s="277">
        <v>0</v>
      </c>
      <c r="I65" s="277">
        <v>0</v>
      </c>
      <c r="J65" s="277">
        <v>0</v>
      </c>
      <c r="K65" s="277">
        <v>1</v>
      </c>
      <c r="L65" s="277">
        <v>1</v>
      </c>
      <c r="M65" s="277">
        <v>0</v>
      </c>
      <c r="N65" s="277">
        <v>0</v>
      </c>
      <c r="O65" s="277">
        <v>0</v>
      </c>
      <c r="P65" s="277">
        <v>0</v>
      </c>
      <c r="Q65" s="277">
        <v>0</v>
      </c>
      <c r="R65" s="277">
        <v>0</v>
      </c>
      <c r="S65" s="277">
        <v>0</v>
      </c>
      <c r="T65" s="277">
        <v>0</v>
      </c>
      <c r="U65" s="277">
        <v>0</v>
      </c>
      <c r="V65" s="277">
        <v>0</v>
      </c>
      <c r="W65" s="277">
        <v>0</v>
      </c>
      <c r="X65" s="277">
        <v>0</v>
      </c>
      <c r="Y65" s="277">
        <v>0</v>
      </c>
    </row>
    <row r="66" spans="1:41" s="215" customFormat="1" ht="15.75" x14ac:dyDescent="0.25">
      <c r="A66" s="187">
        <v>7.9</v>
      </c>
      <c r="B66" s="293" t="s">
        <v>142</v>
      </c>
      <c r="C66" s="223">
        <f t="shared" si="13"/>
        <v>10</v>
      </c>
      <c r="D66" s="277">
        <v>0</v>
      </c>
      <c r="E66" s="277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77">
        <v>0</v>
      </c>
      <c r="N66" s="277">
        <v>0</v>
      </c>
      <c r="O66" s="277">
        <v>3</v>
      </c>
      <c r="P66" s="277">
        <v>4</v>
      </c>
      <c r="Q66" s="277">
        <v>3</v>
      </c>
      <c r="R66" s="277">
        <v>0</v>
      </c>
      <c r="S66" s="277">
        <v>0</v>
      </c>
      <c r="T66" s="277">
        <v>0</v>
      </c>
      <c r="U66" s="277">
        <v>0</v>
      </c>
      <c r="V66" s="277">
        <v>0</v>
      </c>
      <c r="W66" s="277">
        <v>0</v>
      </c>
      <c r="X66" s="277">
        <v>0</v>
      </c>
      <c r="Y66" s="277">
        <v>0</v>
      </c>
    </row>
    <row r="67" spans="1:41" s="215" customFormat="1" ht="15.75" x14ac:dyDescent="0.25">
      <c r="A67" s="303">
        <v>7.1</v>
      </c>
      <c r="B67" s="293" t="s">
        <v>121</v>
      </c>
      <c r="C67" s="223">
        <f t="shared" si="13"/>
        <v>196551411</v>
      </c>
      <c r="D67" s="277">
        <v>3449616</v>
      </c>
      <c r="E67" s="277">
        <v>16993836</v>
      </c>
      <c r="F67" s="277">
        <v>9444067</v>
      </c>
      <c r="G67" s="277">
        <v>20378702</v>
      </c>
      <c r="H67" s="277">
        <v>11052643</v>
      </c>
      <c r="I67" s="277">
        <v>418875</v>
      </c>
      <c r="J67" s="277">
        <v>7937799</v>
      </c>
      <c r="K67" s="277">
        <v>7573888</v>
      </c>
      <c r="L67" s="277">
        <v>7155078</v>
      </c>
      <c r="M67" s="277">
        <v>2399877</v>
      </c>
      <c r="N67" s="277">
        <v>4090917</v>
      </c>
      <c r="O67" s="277">
        <v>12605216</v>
      </c>
      <c r="P67" s="277">
        <v>10133073</v>
      </c>
      <c r="Q67" s="277">
        <v>15856145</v>
      </c>
      <c r="R67" s="277">
        <v>8529277</v>
      </c>
      <c r="S67" s="277">
        <v>6349561</v>
      </c>
      <c r="T67" s="277">
        <v>3423857</v>
      </c>
      <c r="U67" s="277">
        <v>8364711</v>
      </c>
      <c r="V67" s="277">
        <v>10282815</v>
      </c>
      <c r="W67" s="277">
        <v>11643488</v>
      </c>
      <c r="X67" s="277">
        <v>12243586</v>
      </c>
      <c r="Y67" s="277">
        <v>6224384</v>
      </c>
    </row>
    <row r="68" spans="1:41" s="215" customFormat="1" ht="15.75" x14ac:dyDescent="0.25">
      <c r="A68" s="187">
        <v>7.11</v>
      </c>
      <c r="B68" s="293" t="s">
        <v>122</v>
      </c>
      <c r="C68" s="223">
        <f t="shared" si="13"/>
        <v>22274708</v>
      </c>
      <c r="D68" s="277">
        <v>730681</v>
      </c>
      <c r="E68" s="277">
        <v>3303300</v>
      </c>
      <c r="F68" s="277">
        <v>24178</v>
      </c>
      <c r="G68" s="277">
        <v>11124</v>
      </c>
      <c r="H68" s="277">
        <v>1836052</v>
      </c>
      <c r="I68" s="277">
        <v>0</v>
      </c>
      <c r="J68" s="277">
        <v>1372135</v>
      </c>
      <c r="K68" s="277">
        <v>952679</v>
      </c>
      <c r="L68" s="277">
        <v>693568</v>
      </c>
      <c r="M68" s="277">
        <v>394808</v>
      </c>
      <c r="N68" s="277">
        <v>1003704</v>
      </c>
      <c r="O68" s="277">
        <v>3755390</v>
      </c>
      <c r="P68" s="277">
        <v>2849143</v>
      </c>
      <c r="Q68" s="277">
        <v>4937764</v>
      </c>
      <c r="R68" s="277">
        <v>0</v>
      </c>
      <c r="S68" s="277">
        <v>0</v>
      </c>
      <c r="T68" s="277">
        <v>0</v>
      </c>
      <c r="U68" s="277">
        <v>0</v>
      </c>
      <c r="V68" s="277">
        <v>410182</v>
      </c>
      <c r="W68" s="277">
        <v>0</v>
      </c>
      <c r="X68" s="277">
        <v>0</v>
      </c>
      <c r="Y68" s="277">
        <v>0</v>
      </c>
    </row>
    <row r="69" spans="1:41" s="215" customFormat="1" ht="15.75" x14ac:dyDescent="0.25">
      <c r="A69" s="187">
        <v>7.12</v>
      </c>
      <c r="B69" s="431" t="s">
        <v>126</v>
      </c>
      <c r="C69" s="223">
        <f t="shared" si="13"/>
        <v>9566</v>
      </c>
      <c r="D69" s="277">
        <v>0</v>
      </c>
      <c r="E69" s="277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4147</v>
      </c>
      <c r="L69" s="277">
        <v>5419</v>
      </c>
      <c r="M69" s="277">
        <v>0</v>
      </c>
      <c r="N69" s="277">
        <v>0</v>
      </c>
      <c r="O69" s="277">
        <v>0</v>
      </c>
      <c r="P69" s="277">
        <v>0</v>
      </c>
      <c r="Q69" s="277">
        <v>0</v>
      </c>
      <c r="R69" s="277">
        <v>0</v>
      </c>
      <c r="S69" s="277">
        <v>0</v>
      </c>
      <c r="T69" s="277">
        <v>0</v>
      </c>
      <c r="U69" s="277">
        <v>0</v>
      </c>
      <c r="V69" s="277">
        <v>0</v>
      </c>
      <c r="W69" s="277">
        <v>0</v>
      </c>
      <c r="X69" s="277">
        <v>0</v>
      </c>
      <c r="Y69" s="277">
        <v>0</v>
      </c>
    </row>
    <row r="70" spans="1:41" s="215" customFormat="1" ht="15.75" x14ac:dyDescent="0.25">
      <c r="A70" s="187">
        <v>7.13</v>
      </c>
      <c r="B70" s="293" t="s">
        <v>140</v>
      </c>
      <c r="C70" s="223">
        <f t="shared" si="13"/>
        <v>257278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>
        <v>0</v>
      </c>
      <c r="J70" s="277">
        <v>0</v>
      </c>
      <c r="K70" s="277">
        <v>0</v>
      </c>
      <c r="L70" s="277">
        <v>0</v>
      </c>
      <c r="M70" s="277">
        <v>0</v>
      </c>
      <c r="N70" s="277">
        <v>0</v>
      </c>
      <c r="O70" s="277">
        <v>81682</v>
      </c>
      <c r="P70" s="277">
        <v>97815</v>
      </c>
      <c r="Q70" s="277">
        <v>77781</v>
      </c>
      <c r="R70" s="277">
        <v>0</v>
      </c>
      <c r="S70" s="277">
        <v>0</v>
      </c>
      <c r="T70" s="277">
        <v>0</v>
      </c>
      <c r="U70" s="277">
        <v>0</v>
      </c>
      <c r="V70" s="277">
        <v>0</v>
      </c>
      <c r="W70" s="277">
        <v>0</v>
      </c>
      <c r="X70" s="277">
        <v>0</v>
      </c>
      <c r="Y70" s="277">
        <v>0</v>
      </c>
    </row>
    <row r="71" spans="1:41" s="215" customFormat="1" ht="15.75" x14ac:dyDescent="0.25">
      <c r="A71" s="300"/>
      <c r="B71" s="301"/>
      <c r="C71" s="302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</row>
    <row r="72" spans="1:41" x14ac:dyDescent="0.25"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</row>
    <row r="73" spans="1:41" x14ac:dyDescent="0.25">
      <c r="C73" s="430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</row>
    <row r="74" spans="1:41" x14ac:dyDescent="0.25">
      <c r="C74" s="430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</row>
  </sheetData>
  <mergeCells count="6">
    <mergeCell ref="A1:C1"/>
    <mergeCell ref="J3:L3"/>
    <mergeCell ref="N3:Q3"/>
    <mergeCell ref="V3:W3"/>
    <mergeCell ref="R3:S3"/>
    <mergeCell ref="E3:H3"/>
  </mergeCells>
  <printOptions horizontalCentered="1" verticalCentered="1"/>
  <pageMargins left="0.25" right="0.25" top="0.75" bottom="0.75" header="0.3" footer="0.3"/>
  <pageSetup paperSize="9" scale="37" orientation="landscape" horizontalDpi="4294967293" r:id="rId1"/>
  <headerFooter alignWithMargins="0"/>
  <ignoredErrors>
    <ignoredError sqref="F16 J16" formula="1" unlockedFormula="1"/>
    <ignoredError sqref="H17 R16:R17 D17 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536"/>
  <sheetViews>
    <sheetView zoomScale="85" zoomScaleNormal="85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C1"/>
    </sheetView>
  </sheetViews>
  <sheetFormatPr defaultColWidth="15" defaultRowHeight="13.5" x14ac:dyDescent="0.25"/>
  <cols>
    <col min="1" max="1" width="10.5703125" style="217" bestFit="1" customWidth="1"/>
    <col min="2" max="2" width="49.28515625" style="217" customWidth="1"/>
    <col min="3" max="3" width="15.28515625" style="121" customWidth="1"/>
    <col min="4" max="4" width="13.85546875" style="3" bestFit="1" customWidth="1"/>
    <col min="5" max="5" width="12.5703125" style="3" bestFit="1" customWidth="1"/>
    <col min="6" max="6" width="11" style="3" customWidth="1"/>
    <col min="7" max="7" width="12.5703125" style="3" bestFit="1" customWidth="1"/>
    <col min="8" max="8" width="10.5703125" style="3" bestFit="1" customWidth="1"/>
    <col min="9" max="9" width="15" style="3" bestFit="1" customWidth="1"/>
    <col min="10" max="11" width="10.5703125" style="3" bestFit="1" customWidth="1"/>
    <col min="12" max="12" width="15.42578125" style="3" bestFit="1" customWidth="1"/>
    <col min="13" max="13" width="11" style="3" customWidth="1"/>
    <col min="14" max="14" width="11" style="3" bestFit="1" customWidth="1"/>
    <col min="15" max="15" width="12.42578125" style="3" bestFit="1" customWidth="1"/>
    <col min="16" max="16" width="15" style="3"/>
    <col min="17" max="17" width="11" style="3" bestFit="1" customWidth="1"/>
    <col min="18" max="18" width="17.85546875" style="217" bestFit="1" customWidth="1"/>
    <col min="19" max="19" width="11.42578125" style="217" bestFit="1" customWidth="1"/>
    <col min="20" max="20" width="15.5703125" style="217" bestFit="1" customWidth="1"/>
    <col min="21" max="21" width="12" style="217" bestFit="1" customWidth="1"/>
    <col min="22" max="22" width="12.5703125" style="217" bestFit="1" customWidth="1"/>
    <col min="23" max="23" width="11.42578125" style="217" bestFit="1" customWidth="1"/>
    <col min="24" max="24" width="13.85546875" style="3" customWidth="1"/>
    <col min="25" max="25" width="12.42578125" style="3" bestFit="1" customWidth="1"/>
    <col min="26" max="16384" width="15" style="217"/>
  </cols>
  <sheetData>
    <row r="1" spans="1:35" ht="19.5" thickBot="1" x14ac:dyDescent="0.25">
      <c r="A1" s="450" t="s">
        <v>158</v>
      </c>
      <c r="B1" s="451"/>
      <c r="C1" s="452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57"/>
      <c r="Q1" s="57"/>
      <c r="X1" s="89"/>
      <c r="Y1" s="89"/>
    </row>
    <row r="2" spans="1:35" ht="19.5" thickBot="1" x14ac:dyDescent="0.3">
      <c r="A2" s="384"/>
      <c r="B2" s="393" t="s">
        <v>84</v>
      </c>
      <c r="C2" s="394">
        <f>Prayas!C2</f>
        <v>43465</v>
      </c>
      <c r="D2" s="421" t="s">
        <v>179</v>
      </c>
      <c r="E2" s="21"/>
      <c r="G2" s="21"/>
      <c r="H2" s="21"/>
      <c r="I2" s="4"/>
      <c r="J2" s="4"/>
      <c r="L2" s="4"/>
      <c r="M2" s="4"/>
      <c r="N2" s="4"/>
      <c r="P2" s="4"/>
      <c r="Q2" s="4"/>
      <c r="X2" s="4"/>
      <c r="Y2" s="4"/>
    </row>
    <row r="3" spans="1:35" ht="17.25" thickBot="1" x14ac:dyDescent="0.35">
      <c r="A3" s="382" t="s">
        <v>0</v>
      </c>
      <c r="B3" s="383" t="s">
        <v>76</v>
      </c>
      <c r="C3" s="335" t="s">
        <v>169</v>
      </c>
      <c r="D3" s="165" t="s">
        <v>132</v>
      </c>
      <c r="E3" s="453" t="s">
        <v>74</v>
      </c>
      <c r="F3" s="454"/>
      <c r="G3" s="454"/>
      <c r="H3" s="455"/>
      <c r="I3" s="171" t="s">
        <v>81</v>
      </c>
      <c r="J3" s="456" t="s">
        <v>174</v>
      </c>
      <c r="K3" s="457"/>
      <c r="L3" s="458"/>
      <c r="M3" s="349" t="s">
        <v>98</v>
      </c>
      <c r="N3" s="459" t="s">
        <v>79</v>
      </c>
      <c r="O3" s="460"/>
      <c r="P3" s="460"/>
      <c r="Q3" s="461"/>
      <c r="R3" s="448" t="s">
        <v>114</v>
      </c>
      <c r="S3" s="449"/>
      <c r="T3" s="109" t="s">
        <v>116</v>
      </c>
      <c r="U3" s="111" t="s">
        <v>99</v>
      </c>
      <c r="V3" s="448" t="s">
        <v>115</v>
      </c>
      <c r="W3" s="449"/>
      <c r="X3" s="331" t="s">
        <v>149</v>
      </c>
      <c r="Y3" s="350" t="s">
        <v>167</v>
      </c>
    </row>
    <row r="4" spans="1:35" ht="17.25" thickBot="1" x14ac:dyDescent="0.35">
      <c r="A4" s="235"/>
      <c r="B4" s="237" t="s">
        <v>75</v>
      </c>
      <c r="C4" s="236" t="s">
        <v>148</v>
      </c>
      <c r="D4" s="120" t="s">
        <v>133</v>
      </c>
      <c r="E4" s="58" t="s">
        <v>129</v>
      </c>
      <c r="F4" s="58" t="s">
        <v>97</v>
      </c>
      <c r="G4" s="58" t="s">
        <v>101</v>
      </c>
      <c r="H4" s="58" t="s">
        <v>130</v>
      </c>
      <c r="I4" s="118" t="s">
        <v>96</v>
      </c>
      <c r="J4" s="115" t="s">
        <v>77</v>
      </c>
      <c r="K4" s="116" t="s">
        <v>78</v>
      </c>
      <c r="L4" s="115" t="s">
        <v>138</v>
      </c>
      <c r="M4" s="117" t="s">
        <v>98</v>
      </c>
      <c r="N4" s="114" t="s">
        <v>110</v>
      </c>
      <c r="O4" s="114" t="s">
        <v>107</v>
      </c>
      <c r="P4" s="114" t="s">
        <v>175</v>
      </c>
      <c r="Q4" s="114" t="s">
        <v>109</v>
      </c>
      <c r="R4" s="108" t="s">
        <v>113</v>
      </c>
      <c r="S4" s="108" t="s">
        <v>106</v>
      </c>
      <c r="T4" s="110" t="s">
        <v>112</v>
      </c>
      <c r="U4" s="112" t="s">
        <v>100</v>
      </c>
      <c r="V4" s="108" t="s">
        <v>86</v>
      </c>
      <c r="W4" s="108" t="s">
        <v>128</v>
      </c>
      <c r="X4" s="331" t="s">
        <v>149</v>
      </c>
      <c r="Y4" s="117" t="s">
        <v>168</v>
      </c>
    </row>
    <row r="5" spans="1:35" ht="17.25" thickBot="1" x14ac:dyDescent="0.3">
      <c r="A5" s="15">
        <v>1</v>
      </c>
      <c r="B5" s="30" t="s">
        <v>1</v>
      </c>
      <c r="C5" s="1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</row>
    <row r="6" spans="1:35" s="240" customFormat="1" ht="16.5" x14ac:dyDescent="0.3">
      <c r="A6" s="239">
        <v>1.1000000000000001</v>
      </c>
      <c r="B6" s="54" t="s">
        <v>2</v>
      </c>
      <c r="C6" s="258">
        <f>SUM(D6:Y6)</f>
        <v>8693</v>
      </c>
      <c r="D6" s="258">
        <f>SUM(D7:D10)</f>
        <v>209</v>
      </c>
      <c r="E6" s="86">
        <f>SUM(E7:E10)</f>
        <v>833</v>
      </c>
      <c r="F6" s="86">
        <f>SUM(F7:F10)</f>
        <v>356</v>
      </c>
      <c r="G6" s="86">
        <f>SUM(G7:G10)</f>
        <v>870</v>
      </c>
      <c r="H6" s="86">
        <f t="shared" ref="H6:P6" si="0">SUM(H7:H10)</f>
        <v>501</v>
      </c>
      <c r="I6" s="86">
        <f>SUM(I7:I10)</f>
        <v>15</v>
      </c>
      <c r="J6" s="86">
        <f t="shared" si="0"/>
        <v>279</v>
      </c>
      <c r="K6" s="213">
        <f t="shared" si="0"/>
        <v>318</v>
      </c>
      <c r="L6" s="86">
        <f>SUM(L7:L10)</f>
        <v>274</v>
      </c>
      <c r="M6" s="86">
        <f>SUM(M7:M10)</f>
        <v>72</v>
      </c>
      <c r="N6" s="86">
        <f t="shared" si="0"/>
        <v>279</v>
      </c>
      <c r="O6" s="86">
        <f>SUM(O7:O10)</f>
        <v>411</v>
      </c>
      <c r="P6" s="86">
        <f t="shared" si="0"/>
        <v>279</v>
      </c>
      <c r="Q6" s="86">
        <f t="shared" ref="Q6:W6" si="1">SUM(Q7:Q10)</f>
        <v>554</v>
      </c>
      <c r="R6" s="86">
        <f t="shared" si="1"/>
        <v>598</v>
      </c>
      <c r="S6" s="86">
        <f t="shared" si="1"/>
        <v>393</v>
      </c>
      <c r="T6" s="86">
        <f t="shared" si="1"/>
        <v>124</v>
      </c>
      <c r="U6" s="86">
        <f t="shared" si="1"/>
        <v>308</v>
      </c>
      <c r="V6" s="86">
        <f t="shared" si="1"/>
        <v>776</v>
      </c>
      <c r="W6" s="86">
        <f t="shared" si="1"/>
        <v>645</v>
      </c>
      <c r="X6" s="258">
        <f>SUM(X7:X10)</f>
        <v>414</v>
      </c>
      <c r="Y6" s="86">
        <f>SUM(Y7:Y10)</f>
        <v>185</v>
      </c>
      <c r="Z6" s="217"/>
      <c r="AA6" s="217"/>
      <c r="AB6" s="217"/>
      <c r="AC6" s="217"/>
      <c r="AD6" s="217"/>
      <c r="AE6" s="217"/>
      <c r="AF6" s="217"/>
      <c r="AG6" s="217"/>
      <c r="AH6" s="217"/>
      <c r="AI6" s="217"/>
    </row>
    <row r="7" spans="1:35" s="240" customFormat="1" ht="15.75" x14ac:dyDescent="0.25">
      <c r="A7" s="241">
        <v>1.2</v>
      </c>
      <c r="B7" s="107" t="s">
        <v>4</v>
      </c>
      <c r="C7" s="119">
        <f>SUM(D7:Y7)</f>
        <v>3283</v>
      </c>
      <c r="D7" s="78">
        <v>71</v>
      </c>
      <c r="E7" s="78">
        <v>126</v>
      </c>
      <c r="F7" s="78">
        <v>29</v>
      </c>
      <c r="G7" s="78">
        <v>433</v>
      </c>
      <c r="H7" s="78">
        <v>105</v>
      </c>
      <c r="I7" s="78">
        <v>8</v>
      </c>
      <c r="J7" s="78">
        <v>67</v>
      </c>
      <c r="K7" s="78">
        <v>122</v>
      </c>
      <c r="L7" s="78">
        <v>83</v>
      </c>
      <c r="M7" s="78">
        <v>32</v>
      </c>
      <c r="N7" s="78">
        <v>65</v>
      </c>
      <c r="O7" s="78">
        <v>119</v>
      </c>
      <c r="P7" s="78">
        <v>78</v>
      </c>
      <c r="Q7" s="78">
        <v>129</v>
      </c>
      <c r="R7" s="78">
        <v>169</v>
      </c>
      <c r="S7" s="78">
        <v>125</v>
      </c>
      <c r="T7" s="78">
        <v>39</v>
      </c>
      <c r="U7" s="78">
        <v>171</v>
      </c>
      <c r="V7" s="78">
        <v>371</v>
      </c>
      <c r="W7" s="78">
        <v>342</v>
      </c>
      <c r="X7" s="78">
        <v>414</v>
      </c>
      <c r="Y7" s="78">
        <v>185</v>
      </c>
      <c r="Z7" s="217"/>
      <c r="AA7" s="217"/>
      <c r="AB7" s="217"/>
      <c r="AC7" s="217"/>
      <c r="AD7" s="217"/>
      <c r="AE7" s="217"/>
      <c r="AF7" s="217"/>
      <c r="AG7" s="217"/>
      <c r="AH7" s="217"/>
      <c r="AI7" s="217"/>
    </row>
    <row r="8" spans="1:35" s="240" customFormat="1" ht="15.75" x14ac:dyDescent="0.25">
      <c r="A8" s="241">
        <v>1.3</v>
      </c>
      <c r="B8" s="54" t="s">
        <v>5</v>
      </c>
      <c r="C8" s="119">
        <f>SUM(D8:Y8)</f>
        <v>1797</v>
      </c>
      <c r="D8" s="78">
        <v>38</v>
      </c>
      <c r="E8" s="78">
        <v>198</v>
      </c>
      <c r="F8" s="78">
        <v>97</v>
      </c>
      <c r="G8" s="78">
        <v>200</v>
      </c>
      <c r="H8" s="78">
        <v>69</v>
      </c>
      <c r="I8" s="78">
        <v>7</v>
      </c>
      <c r="J8" s="78">
        <v>51</v>
      </c>
      <c r="K8" s="78">
        <v>43</v>
      </c>
      <c r="L8" s="78">
        <v>46</v>
      </c>
      <c r="M8" s="78">
        <v>16</v>
      </c>
      <c r="N8" s="78">
        <v>44</v>
      </c>
      <c r="O8" s="78">
        <v>63</v>
      </c>
      <c r="P8" s="78">
        <v>40</v>
      </c>
      <c r="Q8" s="78">
        <v>82</v>
      </c>
      <c r="R8" s="78">
        <v>153</v>
      </c>
      <c r="S8" s="78">
        <v>107</v>
      </c>
      <c r="T8" s="78">
        <v>42</v>
      </c>
      <c r="U8" s="78">
        <v>93</v>
      </c>
      <c r="V8" s="78">
        <v>134</v>
      </c>
      <c r="W8" s="78">
        <v>274</v>
      </c>
      <c r="X8" s="78">
        <v>0</v>
      </c>
      <c r="Y8" s="78">
        <v>0</v>
      </c>
      <c r="Z8" s="217"/>
      <c r="AA8" s="217"/>
      <c r="AB8" s="217"/>
      <c r="AC8" s="217"/>
      <c r="AD8" s="217"/>
      <c r="AE8" s="217"/>
      <c r="AF8" s="217"/>
      <c r="AG8" s="217"/>
      <c r="AH8" s="217"/>
      <c r="AI8" s="217"/>
    </row>
    <row r="9" spans="1:35" s="240" customFormat="1" ht="15.75" x14ac:dyDescent="0.25">
      <c r="A9" s="241">
        <v>1.4</v>
      </c>
      <c r="B9" s="54" t="s">
        <v>6</v>
      </c>
      <c r="C9" s="119">
        <f>SUM(D9:Y9)</f>
        <v>1525</v>
      </c>
      <c r="D9" s="78">
        <v>48</v>
      </c>
      <c r="E9" s="78">
        <v>177</v>
      </c>
      <c r="F9" s="78">
        <v>54</v>
      </c>
      <c r="G9" s="78">
        <v>237</v>
      </c>
      <c r="H9" s="78">
        <v>77</v>
      </c>
      <c r="I9" s="78">
        <v>0</v>
      </c>
      <c r="J9" s="78">
        <v>53</v>
      </c>
      <c r="K9" s="78">
        <v>49</v>
      </c>
      <c r="L9" s="78">
        <v>55</v>
      </c>
      <c r="M9" s="78">
        <v>24</v>
      </c>
      <c r="N9" s="78">
        <v>53</v>
      </c>
      <c r="O9" s="78">
        <v>55</v>
      </c>
      <c r="P9" s="78">
        <v>67</v>
      </c>
      <c r="Q9" s="78">
        <v>72</v>
      </c>
      <c r="R9" s="78">
        <v>145</v>
      </c>
      <c r="S9" s="78">
        <v>88</v>
      </c>
      <c r="T9" s="78">
        <v>34</v>
      </c>
      <c r="U9" s="78">
        <v>44</v>
      </c>
      <c r="V9" s="78">
        <v>164</v>
      </c>
      <c r="W9" s="78">
        <v>29</v>
      </c>
      <c r="X9" s="78">
        <v>0</v>
      </c>
      <c r="Y9" s="78">
        <v>0</v>
      </c>
      <c r="Z9" s="217"/>
      <c r="AA9" s="217"/>
      <c r="AB9" s="217"/>
      <c r="AC9" s="217"/>
      <c r="AD9" s="217"/>
      <c r="AE9" s="217"/>
      <c r="AF9" s="217"/>
      <c r="AG9" s="217"/>
      <c r="AH9" s="217"/>
      <c r="AI9" s="217"/>
    </row>
    <row r="10" spans="1:35" s="240" customFormat="1" ht="16.5" thickBot="1" x14ac:dyDescent="0.3">
      <c r="A10" s="241">
        <v>1.5</v>
      </c>
      <c r="B10" s="54" t="s">
        <v>7</v>
      </c>
      <c r="C10" s="119">
        <f>SUM(D10:Y10)</f>
        <v>2088</v>
      </c>
      <c r="D10" s="78">
        <v>52</v>
      </c>
      <c r="E10" s="78">
        <v>332</v>
      </c>
      <c r="F10" s="78">
        <v>176</v>
      </c>
      <c r="G10" s="78">
        <v>0</v>
      </c>
      <c r="H10" s="78">
        <v>250</v>
      </c>
      <c r="I10" s="78">
        <v>0</v>
      </c>
      <c r="J10" s="78">
        <v>108</v>
      </c>
      <c r="K10" s="78">
        <v>104</v>
      </c>
      <c r="L10" s="78">
        <v>90</v>
      </c>
      <c r="M10" s="78">
        <v>0</v>
      </c>
      <c r="N10" s="78">
        <v>117</v>
      </c>
      <c r="O10" s="78">
        <v>174</v>
      </c>
      <c r="P10" s="78">
        <v>94</v>
      </c>
      <c r="Q10" s="78">
        <v>271</v>
      </c>
      <c r="R10" s="78">
        <v>131</v>
      </c>
      <c r="S10" s="78">
        <v>73</v>
      </c>
      <c r="T10" s="78">
        <v>9</v>
      </c>
      <c r="U10" s="78">
        <v>0</v>
      </c>
      <c r="V10" s="78">
        <v>107</v>
      </c>
      <c r="W10" s="78">
        <v>0</v>
      </c>
      <c r="X10" s="78">
        <v>0</v>
      </c>
      <c r="Y10" s="78">
        <v>0</v>
      </c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</row>
    <row r="11" spans="1:35" ht="17.25" thickBot="1" x14ac:dyDescent="0.3">
      <c r="A11" s="15">
        <v>2</v>
      </c>
      <c r="B11" s="30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 t="s">
        <v>131</v>
      </c>
      <c r="Q11" s="18"/>
      <c r="R11" s="18"/>
      <c r="S11" s="18"/>
      <c r="T11" s="18"/>
      <c r="U11" s="18"/>
      <c r="V11" s="18"/>
      <c r="W11" s="18"/>
      <c r="X11" s="18"/>
      <c r="Y11" s="18"/>
    </row>
    <row r="12" spans="1:35" s="240" customFormat="1" ht="16.5" x14ac:dyDescent="0.3">
      <c r="A12" s="239">
        <v>2.1</v>
      </c>
      <c r="B12" s="199" t="s">
        <v>10</v>
      </c>
      <c r="C12" s="243">
        <f>SUM(D12:Y12)</f>
        <v>8693</v>
      </c>
      <c r="D12" s="86">
        <f>D6</f>
        <v>209</v>
      </c>
      <c r="E12" s="86">
        <f t="shared" ref="E12:W12" si="2">E6</f>
        <v>833</v>
      </c>
      <c r="F12" s="86">
        <f t="shared" si="2"/>
        <v>356</v>
      </c>
      <c r="G12" s="86">
        <f t="shared" si="2"/>
        <v>870</v>
      </c>
      <c r="H12" s="86">
        <f t="shared" si="2"/>
        <v>501</v>
      </c>
      <c r="I12" s="86">
        <f t="shared" si="2"/>
        <v>15</v>
      </c>
      <c r="J12" s="86">
        <f t="shared" si="2"/>
        <v>279</v>
      </c>
      <c r="K12" s="86">
        <f t="shared" si="2"/>
        <v>318</v>
      </c>
      <c r="L12" s="86">
        <f t="shared" si="2"/>
        <v>274</v>
      </c>
      <c r="M12" s="86">
        <f t="shared" si="2"/>
        <v>72</v>
      </c>
      <c r="N12" s="86">
        <f t="shared" si="2"/>
        <v>279</v>
      </c>
      <c r="O12" s="86">
        <f t="shared" si="2"/>
        <v>411</v>
      </c>
      <c r="P12" s="86">
        <f t="shared" si="2"/>
        <v>279</v>
      </c>
      <c r="Q12" s="86">
        <f t="shared" si="2"/>
        <v>554</v>
      </c>
      <c r="R12" s="86">
        <f t="shared" si="2"/>
        <v>598</v>
      </c>
      <c r="S12" s="86">
        <f t="shared" si="2"/>
        <v>393</v>
      </c>
      <c r="T12" s="86">
        <f t="shared" si="2"/>
        <v>124</v>
      </c>
      <c r="U12" s="86">
        <f t="shared" si="2"/>
        <v>308</v>
      </c>
      <c r="V12" s="86">
        <f t="shared" si="2"/>
        <v>776</v>
      </c>
      <c r="W12" s="86">
        <f t="shared" si="2"/>
        <v>645</v>
      </c>
      <c r="X12" s="86">
        <f>X6</f>
        <v>414</v>
      </c>
      <c r="Y12" s="86">
        <f>Y6</f>
        <v>185</v>
      </c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</row>
    <row r="13" spans="1:35" s="240" customFormat="1" ht="16.5" x14ac:dyDescent="0.3">
      <c r="A13" s="241">
        <v>2.2000000000000002</v>
      </c>
      <c r="B13" s="54" t="s">
        <v>12</v>
      </c>
      <c r="C13" s="243">
        <f>SUM(D13:Y13)</f>
        <v>124076034</v>
      </c>
      <c r="D13" s="244">
        <v>2875239</v>
      </c>
      <c r="E13" s="244">
        <v>13554718</v>
      </c>
      <c r="F13" s="244">
        <v>6134855</v>
      </c>
      <c r="G13" s="244">
        <v>12149830</v>
      </c>
      <c r="H13" s="244">
        <v>7575165</v>
      </c>
      <c r="I13" s="244">
        <v>65495</v>
      </c>
      <c r="J13" s="244">
        <v>4266097</v>
      </c>
      <c r="K13" s="244">
        <v>4647567</v>
      </c>
      <c r="L13" s="244">
        <v>3411715</v>
      </c>
      <c r="M13" s="244">
        <v>701887</v>
      </c>
      <c r="N13" s="244">
        <v>4483018</v>
      </c>
      <c r="O13" s="244">
        <v>7427407</v>
      </c>
      <c r="P13" s="244">
        <v>4096129</v>
      </c>
      <c r="Q13" s="244">
        <v>9235832</v>
      </c>
      <c r="R13" s="244">
        <v>6274595</v>
      </c>
      <c r="S13" s="244">
        <v>4920645</v>
      </c>
      <c r="T13" s="244">
        <v>1756303</v>
      </c>
      <c r="U13" s="244">
        <v>4283635</v>
      </c>
      <c r="V13" s="244">
        <v>10494237</v>
      </c>
      <c r="W13" s="244">
        <v>6953983</v>
      </c>
      <c r="X13" s="244">
        <v>5449625</v>
      </c>
      <c r="Y13" s="244">
        <v>3318057</v>
      </c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</row>
    <row r="14" spans="1:35" s="240" customFormat="1" ht="15.75" x14ac:dyDescent="0.2">
      <c r="A14" s="241">
        <v>2.2999999999999998</v>
      </c>
      <c r="B14" s="54" t="s">
        <v>13</v>
      </c>
      <c r="C14" s="119">
        <f>C13/C12</f>
        <v>14273.097204647418</v>
      </c>
      <c r="D14" s="119">
        <f t="shared" ref="D14:X14" si="3">D13/D12</f>
        <v>13757.124401913876</v>
      </c>
      <c r="E14" s="119">
        <f t="shared" si="3"/>
        <v>16272.170468187274</v>
      </c>
      <c r="F14" s="119">
        <f t="shared" si="3"/>
        <v>17232.738764044945</v>
      </c>
      <c r="G14" s="119">
        <f t="shared" si="3"/>
        <v>13965.32183908046</v>
      </c>
      <c r="H14" s="119">
        <f t="shared" si="3"/>
        <v>15120.089820359281</v>
      </c>
      <c r="I14" s="119">
        <f t="shared" si="3"/>
        <v>4366.333333333333</v>
      </c>
      <c r="J14" s="119">
        <f t="shared" si="3"/>
        <v>15290.670250896057</v>
      </c>
      <c r="K14" s="119">
        <f t="shared" si="3"/>
        <v>14614.990566037735</v>
      </c>
      <c r="L14" s="119">
        <f t="shared" si="3"/>
        <v>12451.514598540147</v>
      </c>
      <c r="M14" s="119">
        <f t="shared" si="3"/>
        <v>9748.4305555555547</v>
      </c>
      <c r="N14" s="119">
        <f t="shared" si="3"/>
        <v>16068.164874551971</v>
      </c>
      <c r="O14" s="119">
        <f t="shared" si="3"/>
        <v>18071.5498783455</v>
      </c>
      <c r="P14" s="119">
        <f t="shared" si="3"/>
        <v>14681.465949820789</v>
      </c>
      <c r="Q14" s="119">
        <f t="shared" si="3"/>
        <v>16671.17689530686</v>
      </c>
      <c r="R14" s="119">
        <f t="shared" si="3"/>
        <v>10492.633779264213</v>
      </c>
      <c r="S14" s="119">
        <f t="shared" si="3"/>
        <v>12520.725190839694</v>
      </c>
      <c r="T14" s="119">
        <f t="shared" si="3"/>
        <v>14163.733870967742</v>
      </c>
      <c r="U14" s="119">
        <f t="shared" si="3"/>
        <v>13907.905844155845</v>
      </c>
      <c r="V14" s="119">
        <f t="shared" si="3"/>
        <v>13523.501288659794</v>
      </c>
      <c r="W14" s="119">
        <f t="shared" si="3"/>
        <v>10781.368992248063</v>
      </c>
      <c r="X14" s="119">
        <f t="shared" si="3"/>
        <v>13163.345410628019</v>
      </c>
      <c r="Y14" s="119">
        <f>Y13/Y12</f>
        <v>17935.443243243244</v>
      </c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</row>
    <row r="15" spans="1:35" s="240" customFormat="1" ht="15.75" x14ac:dyDescent="0.25">
      <c r="A15" s="241">
        <v>2.4</v>
      </c>
      <c r="B15" s="54" t="s">
        <v>25</v>
      </c>
      <c r="C15" s="54">
        <f>SUM(D15:Y15)</f>
        <v>20</v>
      </c>
      <c r="D15" s="52">
        <v>0</v>
      </c>
      <c r="E15" s="78">
        <v>1</v>
      </c>
      <c r="F15" s="78">
        <v>1</v>
      </c>
      <c r="G15" s="51">
        <v>3</v>
      </c>
      <c r="H15" s="51">
        <v>1</v>
      </c>
      <c r="I15" s="52">
        <v>0</v>
      </c>
      <c r="J15" s="51">
        <v>1</v>
      </c>
      <c r="K15" s="51">
        <v>1</v>
      </c>
      <c r="L15" s="314">
        <v>1</v>
      </c>
      <c r="M15" s="53">
        <v>0</v>
      </c>
      <c r="N15" s="51">
        <v>0</v>
      </c>
      <c r="O15" s="51">
        <v>1</v>
      </c>
      <c r="P15" s="51">
        <v>1</v>
      </c>
      <c r="Q15" s="51">
        <v>2</v>
      </c>
      <c r="R15" s="52">
        <v>1</v>
      </c>
      <c r="S15" s="52">
        <v>1</v>
      </c>
      <c r="T15" s="52">
        <v>0</v>
      </c>
      <c r="U15" s="52">
        <v>1</v>
      </c>
      <c r="V15" s="52">
        <v>1</v>
      </c>
      <c r="W15" s="52">
        <v>1</v>
      </c>
      <c r="X15" s="242">
        <v>1</v>
      </c>
      <c r="Y15" s="53">
        <v>1</v>
      </c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</row>
    <row r="16" spans="1:35" s="240" customFormat="1" ht="15.75" x14ac:dyDescent="0.25">
      <c r="A16" s="241">
        <v>2.5</v>
      </c>
      <c r="B16" s="54" t="s">
        <v>26</v>
      </c>
      <c r="C16" s="119">
        <f>C12/C15</f>
        <v>434.65</v>
      </c>
      <c r="D16" s="242" t="e">
        <f t="shared" ref="D16:U16" si="4">D12/D15</f>
        <v>#DIV/0!</v>
      </c>
      <c r="E16" s="242">
        <f t="shared" si="4"/>
        <v>833</v>
      </c>
      <c r="F16" s="242">
        <f t="shared" si="4"/>
        <v>356</v>
      </c>
      <c r="G16" s="242">
        <f t="shared" si="4"/>
        <v>290</v>
      </c>
      <c r="H16" s="242">
        <f t="shared" si="4"/>
        <v>501</v>
      </c>
      <c r="I16" s="242" t="e">
        <f>I12/I15</f>
        <v>#DIV/0!</v>
      </c>
      <c r="J16" s="242">
        <f t="shared" si="4"/>
        <v>279</v>
      </c>
      <c r="K16" s="242">
        <f t="shared" si="4"/>
        <v>318</v>
      </c>
      <c r="L16" s="242">
        <f t="shared" si="4"/>
        <v>274</v>
      </c>
      <c r="M16" s="242" t="e">
        <f>M12/M15</f>
        <v>#DIV/0!</v>
      </c>
      <c r="N16" s="242" t="e">
        <f t="shared" si="4"/>
        <v>#DIV/0!</v>
      </c>
      <c r="O16" s="242">
        <f t="shared" si="4"/>
        <v>411</v>
      </c>
      <c r="P16" s="242">
        <f t="shared" si="4"/>
        <v>279</v>
      </c>
      <c r="Q16" s="242">
        <f t="shared" si="4"/>
        <v>277</v>
      </c>
      <c r="R16" s="242">
        <f t="shared" si="4"/>
        <v>598</v>
      </c>
      <c r="S16" s="242">
        <f t="shared" si="4"/>
        <v>393</v>
      </c>
      <c r="T16" s="242" t="e">
        <f t="shared" si="4"/>
        <v>#DIV/0!</v>
      </c>
      <c r="U16" s="242">
        <f t="shared" si="4"/>
        <v>308</v>
      </c>
      <c r="V16" s="242">
        <f>V12/V15</f>
        <v>776</v>
      </c>
      <c r="W16" s="242">
        <f>W12/W15</f>
        <v>645</v>
      </c>
      <c r="X16" s="242">
        <f>X12/X15</f>
        <v>414</v>
      </c>
      <c r="Y16" s="242">
        <f>Y12/Y15</f>
        <v>185</v>
      </c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</row>
    <row r="17" spans="1:35" s="240" customFormat="1" ht="16.5" thickBot="1" x14ac:dyDescent="0.3">
      <c r="A17" s="241">
        <v>2.6</v>
      </c>
      <c r="B17" s="210" t="s">
        <v>27</v>
      </c>
      <c r="C17" s="119">
        <f t="shared" ref="C17:U17" si="5">C13/C15</f>
        <v>6203801.7000000002</v>
      </c>
      <c r="D17" s="242" t="e">
        <f t="shared" si="5"/>
        <v>#DIV/0!</v>
      </c>
      <c r="E17" s="242">
        <f t="shared" si="5"/>
        <v>13554718</v>
      </c>
      <c r="F17" s="242">
        <f t="shared" si="5"/>
        <v>6134855</v>
      </c>
      <c r="G17" s="242">
        <f t="shared" si="5"/>
        <v>4049943.3333333335</v>
      </c>
      <c r="H17" s="242">
        <f t="shared" si="5"/>
        <v>7575165</v>
      </c>
      <c r="I17" s="242" t="e">
        <f>I13/I15</f>
        <v>#DIV/0!</v>
      </c>
      <c r="J17" s="242">
        <f t="shared" si="5"/>
        <v>4266097</v>
      </c>
      <c r="K17" s="242">
        <f t="shared" si="5"/>
        <v>4647567</v>
      </c>
      <c r="L17" s="242">
        <f t="shared" si="5"/>
        <v>3411715</v>
      </c>
      <c r="M17" s="242" t="e">
        <f>M13/M15</f>
        <v>#DIV/0!</v>
      </c>
      <c r="N17" s="242" t="e">
        <f t="shared" si="5"/>
        <v>#DIV/0!</v>
      </c>
      <c r="O17" s="242">
        <f t="shared" si="5"/>
        <v>7427407</v>
      </c>
      <c r="P17" s="242">
        <f t="shared" si="5"/>
        <v>4096129</v>
      </c>
      <c r="Q17" s="242">
        <f t="shared" si="5"/>
        <v>4617916</v>
      </c>
      <c r="R17" s="242">
        <f t="shared" si="5"/>
        <v>6274595</v>
      </c>
      <c r="S17" s="242">
        <f t="shared" si="5"/>
        <v>4920645</v>
      </c>
      <c r="T17" s="242" t="e">
        <f t="shared" si="5"/>
        <v>#DIV/0!</v>
      </c>
      <c r="U17" s="242">
        <f t="shared" si="5"/>
        <v>4283635</v>
      </c>
      <c r="V17" s="242">
        <f>V13/V15</f>
        <v>10494237</v>
      </c>
      <c r="W17" s="242">
        <f>W13/W15</f>
        <v>6953983</v>
      </c>
      <c r="X17" s="242">
        <f>X13/X15</f>
        <v>5449625</v>
      </c>
      <c r="Y17" s="242">
        <f>Y13/Y15</f>
        <v>3318057</v>
      </c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</row>
    <row r="18" spans="1:35" ht="17.25" thickBot="1" x14ac:dyDescent="0.3">
      <c r="A18" s="15">
        <v>3</v>
      </c>
      <c r="B18" s="30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35" s="240" customFormat="1" ht="16.5" x14ac:dyDescent="0.3">
      <c r="A19" s="241">
        <v>3.1</v>
      </c>
      <c r="B19" s="101" t="s">
        <v>18</v>
      </c>
      <c r="C19" s="337">
        <f>SUM(D19:Y19)</f>
        <v>410</v>
      </c>
      <c r="D19" s="322">
        <v>0</v>
      </c>
      <c r="E19" s="322">
        <v>49</v>
      </c>
      <c r="F19" s="322">
        <v>67</v>
      </c>
      <c r="G19" s="322">
        <v>31</v>
      </c>
      <c r="H19" s="322">
        <v>31</v>
      </c>
      <c r="I19" s="322">
        <v>0</v>
      </c>
      <c r="J19" s="322">
        <v>13</v>
      </c>
      <c r="K19" s="322">
        <v>0</v>
      </c>
      <c r="L19" s="322">
        <v>0</v>
      </c>
      <c r="M19" s="322">
        <v>0</v>
      </c>
      <c r="N19" s="322">
        <v>27</v>
      </c>
      <c r="O19" s="322">
        <v>35</v>
      </c>
      <c r="P19" s="322">
        <v>7</v>
      </c>
      <c r="Q19" s="322">
        <v>23</v>
      </c>
      <c r="R19" s="322">
        <v>7</v>
      </c>
      <c r="S19" s="322">
        <v>12</v>
      </c>
      <c r="T19" s="322">
        <v>0</v>
      </c>
      <c r="U19" s="322">
        <v>16</v>
      </c>
      <c r="V19" s="322">
        <v>36</v>
      </c>
      <c r="W19" s="322">
        <v>28</v>
      </c>
      <c r="X19" s="322">
        <v>21</v>
      </c>
      <c r="Y19" s="322">
        <v>7</v>
      </c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</row>
    <row r="20" spans="1:35" s="240" customFormat="1" ht="16.5" x14ac:dyDescent="0.3">
      <c r="A20" s="241">
        <v>3.2</v>
      </c>
      <c r="B20" s="54" t="s">
        <v>19</v>
      </c>
      <c r="C20" s="244">
        <f>SUM(D20:Y20)</f>
        <v>9997000</v>
      </c>
      <c r="D20" s="322">
        <v>0</v>
      </c>
      <c r="E20" s="322">
        <v>1300000</v>
      </c>
      <c r="F20" s="322">
        <v>1750000</v>
      </c>
      <c r="G20" s="322">
        <v>637000</v>
      </c>
      <c r="H20" s="322">
        <v>865000</v>
      </c>
      <c r="I20" s="322">
        <v>0</v>
      </c>
      <c r="J20" s="322">
        <v>340000</v>
      </c>
      <c r="K20" s="322">
        <v>0</v>
      </c>
      <c r="L20" s="322">
        <v>0</v>
      </c>
      <c r="M20" s="322">
        <v>0</v>
      </c>
      <c r="N20" s="322">
        <v>690000</v>
      </c>
      <c r="O20" s="322">
        <v>870000</v>
      </c>
      <c r="P20" s="322">
        <v>150000</v>
      </c>
      <c r="Q20" s="322">
        <v>585000</v>
      </c>
      <c r="R20" s="322">
        <v>100000</v>
      </c>
      <c r="S20" s="322">
        <v>272000</v>
      </c>
      <c r="T20" s="322">
        <v>0</v>
      </c>
      <c r="U20" s="322">
        <v>430000</v>
      </c>
      <c r="V20" s="322">
        <v>866000</v>
      </c>
      <c r="W20" s="322">
        <v>585000</v>
      </c>
      <c r="X20" s="322">
        <v>417000</v>
      </c>
      <c r="Y20" s="322">
        <v>140000</v>
      </c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</row>
    <row r="21" spans="1:35" s="240" customFormat="1" ht="15.75" x14ac:dyDescent="0.2">
      <c r="A21" s="241">
        <v>3.3</v>
      </c>
      <c r="B21" s="54" t="s">
        <v>20</v>
      </c>
      <c r="C21" s="54">
        <f>SUM(D21:Y21)</f>
        <v>15562756</v>
      </c>
      <c r="D21" s="54">
        <v>428694</v>
      </c>
      <c r="E21" s="54">
        <v>1503861</v>
      </c>
      <c r="F21" s="54">
        <v>578834</v>
      </c>
      <c r="G21" s="54">
        <v>1559562</v>
      </c>
      <c r="H21" s="54">
        <v>858809</v>
      </c>
      <c r="I21" s="54">
        <v>65495</v>
      </c>
      <c r="J21" s="54">
        <v>639163</v>
      </c>
      <c r="K21" s="54">
        <v>490788</v>
      </c>
      <c r="L21" s="54">
        <v>582634</v>
      </c>
      <c r="M21" s="54">
        <v>258073</v>
      </c>
      <c r="N21" s="54">
        <v>555169</v>
      </c>
      <c r="O21" s="54">
        <v>907460</v>
      </c>
      <c r="P21" s="54">
        <v>608709</v>
      </c>
      <c r="Q21" s="54">
        <v>1274319</v>
      </c>
      <c r="R21" s="54">
        <v>997345</v>
      </c>
      <c r="S21" s="54">
        <v>593545</v>
      </c>
      <c r="T21" s="54">
        <v>246689</v>
      </c>
      <c r="U21" s="54">
        <v>561301</v>
      </c>
      <c r="V21" s="54">
        <v>1168141</v>
      </c>
      <c r="W21" s="54">
        <v>908986</v>
      </c>
      <c r="X21" s="54">
        <v>564302</v>
      </c>
      <c r="Y21" s="54">
        <v>210877</v>
      </c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</row>
    <row r="22" spans="1:35" s="240" customFormat="1" ht="15.75" x14ac:dyDescent="0.25">
      <c r="A22" s="241">
        <v>3.4</v>
      </c>
      <c r="B22" s="54" t="s">
        <v>21</v>
      </c>
      <c r="C22" s="54">
        <f>SUM(D22:Y22)</f>
        <v>15141347</v>
      </c>
      <c r="D22" s="168">
        <v>387476</v>
      </c>
      <c r="E22" s="168">
        <v>1503861</v>
      </c>
      <c r="F22" s="168">
        <v>578834</v>
      </c>
      <c r="G22" s="168">
        <v>1521132</v>
      </c>
      <c r="H22" s="168">
        <v>858809</v>
      </c>
      <c r="I22" s="168">
        <v>0</v>
      </c>
      <c r="J22" s="168">
        <v>577821</v>
      </c>
      <c r="K22" s="168">
        <v>483186</v>
      </c>
      <c r="L22" s="168">
        <v>565945</v>
      </c>
      <c r="M22" s="168">
        <v>175093</v>
      </c>
      <c r="N22" s="168">
        <v>519483</v>
      </c>
      <c r="O22" s="168">
        <v>907460</v>
      </c>
      <c r="P22" s="168">
        <v>570792</v>
      </c>
      <c r="Q22" s="168">
        <v>1274319</v>
      </c>
      <c r="R22" s="168">
        <v>983904</v>
      </c>
      <c r="S22" s="168">
        <v>593545</v>
      </c>
      <c r="T22" s="168">
        <v>226080</v>
      </c>
      <c r="U22" s="168">
        <v>561301</v>
      </c>
      <c r="V22" s="168">
        <v>1168141</v>
      </c>
      <c r="W22" s="168">
        <v>908986</v>
      </c>
      <c r="X22" s="168">
        <v>564302</v>
      </c>
      <c r="Y22" s="168">
        <v>210877</v>
      </c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</row>
    <row r="23" spans="1:35" s="240" customFormat="1" ht="16.5" thickBot="1" x14ac:dyDescent="0.3">
      <c r="A23" s="241">
        <v>3.5</v>
      </c>
      <c r="B23" s="245" t="s">
        <v>137</v>
      </c>
      <c r="C23" s="119">
        <f>SUM(D23:Y23)</f>
        <v>2785483</v>
      </c>
      <c r="D23" s="168">
        <v>71582</v>
      </c>
      <c r="E23" s="168">
        <v>297298</v>
      </c>
      <c r="F23" s="168">
        <v>111998</v>
      </c>
      <c r="G23" s="168">
        <v>278992</v>
      </c>
      <c r="H23" s="168">
        <v>143016</v>
      </c>
      <c r="I23" s="168">
        <v>0</v>
      </c>
      <c r="J23" s="168">
        <v>94606</v>
      </c>
      <c r="K23" s="168">
        <v>98850</v>
      </c>
      <c r="L23" s="168">
        <v>83520</v>
      </c>
      <c r="M23" s="168">
        <v>18525</v>
      </c>
      <c r="N23" s="168">
        <v>101352</v>
      </c>
      <c r="O23" s="168">
        <v>174047</v>
      </c>
      <c r="P23" s="168">
        <v>91788</v>
      </c>
      <c r="Q23" s="168">
        <v>235236</v>
      </c>
      <c r="R23" s="168">
        <v>146478</v>
      </c>
      <c r="S23" s="168">
        <v>126440</v>
      </c>
      <c r="T23" s="168">
        <v>46690</v>
      </c>
      <c r="U23" s="168">
        <v>97603</v>
      </c>
      <c r="V23" s="168">
        <v>235539</v>
      </c>
      <c r="W23" s="168">
        <v>154642</v>
      </c>
      <c r="X23" s="168">
        <v>110718</v>
      </c>
      <c r="Y23" s="168">
        <v>66563</v>
      </c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</row>
    <row r="24" spans="1:35" ht="17.25" thickBot="1" x14ac:dyDescent="0.3">
      <c r="A24" s="15">
        <v>4</v>
      </c>
      <c r="B24" s="246" t="s">
        <v>23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35" s="240" customFormat="1" ht="16.5" x14ac:dyDescent="0.25">
      <c r="A25" s="241">
        <v>4.0999999999999996</v>
      </c>
      <c r="B25" s="101" t="s">
        <v>28</v>
      </c>
      <c r="C25" s="247">
        <f>(C48-C43-C44)/C13</f>
        <v>3.2345247269911933E-3</v>
      </c>
      <c r="D25" s="253">
        <f>(D48-D43-D44)/D13</f>
        <v>1.2834759127849893E-2</v>
      </c>
      <c r="E25" s="253">
        <f t="shared" ref="E25:W25" si="6">(E48-E43-E44)/E13</f>
        <v>0</v>
      </c>
      <c r="F25" s="253">
        <f t="shared" si="6"/>
        <v>0</v>
      </c>
      <c r="G25" s="253">
        <f t="shared" si="6"/>
        <v>3.1630072190310483E-3</v>
      </c>
      <c r="H25" s="253">
        <f t="shared" si="6"/>
        <v>0</v>
      </c>
      <c r="I25" s="253">
        <f t="shared" si="6"/>
        <v>1</v>
      </c>
      <c r="J25" s="253">
        <f t="shared" si="6"/>
        <v>1.4238307286496299E-2</v>
      </c>
      <c r="K25" s="253">
        <f t="shared" si="6"/>
        <v>1.6356945472760264E-3</v>
      </c>
      <c r="L25" s="253">
        <f t="shared" si="6"/>
        <v>5.994052844390578E-3</v>
      </c>
      <c r="M25" s="253">
        <f t="shared" si="6"/>
        <v>0.11822415858963052</v>
      </c>
      <c r="N25" s="253">
        <f t="shared" si="6"/>
        <v>8.1106076308415445E-3</v>
      </c>
      <c r="O25" s="253">
        <f t="shared" si="6"/>
        <v>0</v>
      </c>
      <c r="P25" s="253">
        <f t="shared" si="6"/>
        <v>5.1282564587199278E-3</v>
      </c>
      <c r="Q25" s="253">
        <f t="shared" si="6"/>
        <v>0</v>
      </c>
      <c r="R25" s="253">
        <f t="shared" si="6"/>
        <v>1.3557847159856532E-3</v>
      </c>
      <c r="S25" s="253">
        <f t="shared" si="6"/>
        <v>0</v>
      </c>
      <c r="T25" s="253">
        <f t="shared" si="6"/>
        <v>1.3011422288750858E-2</v>
      </c>
      <c r="U25" s="253">
        <f t="shared" si="6"/>
        <v>0</v>
      </c>
      <c r="V25" s="253">
        <f t="shared" si="6"/>
        <v>0</v>
      </c>
      <c r="W25" s="253">
        <f t="shared" si="6"/>
        <v>0</v>
      </c>
      <c r="X25" s="253">
        <v>0</v>
      </c>
      <c r="Y25" s="253">
        <f>(Y48-Y43-Y44)/Y13</f>
        <v>0</v>
      </c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</row>
    <row r="26" spans="1:35" s="240" customFormat="1" ht="17.25" thickBot="1" x14ac:dyDescent="0.3">
      <c r="A26" s="241">
        <v>4.2</v>
      </c>
      <c r="B26" s="167" t="s">
        <v>22</v>
      </c>
      <c r="C26" s="247">
        <f>(C13-C48)/C13</f>
        <v>0.99556513065206453</v>
      </c>
      <c r="D26" s="212">
        <f t="shared" ref="D26:W26" si="7">(D22/D21)*100</f>
        <v>90.385216494749159</v>
      </c>
      <c r="E26" s="212">
        <f t="shared" si="7"/>
        <v>100</v>
      </c>
      <c r="F26" s="212">
        <f t="shared" si="7"/>
        <v>100</v>
      </c>
      <c r="G26" s="212">
        <f t="shared" si="7"/>
        <v>97.535846603084707</v>
      </c>
      <c r="H26" s="212">
        <f t="shared" si="7"/>
        <v>100</v>
      </c>
      <c r="I26" s="212">
        <f t="shared" si="7"/>
        <v>0</v>
      </c>
      <c r="J26" s="212">
        <f t="shared" si="7"/>
        <v>90.402761111015494</v>
      </c>
      <c r="K26" s="212">
        <f t="shared" si="7"/>
        <v>98.451062373163154</v>
      </c>
      <c r="L26" s="212">
        <f t="shared" si="7"/>
        <v>97.135594558505005</v>
      </c>
      <c r="M26" s="212">
        <f t="shared" si="7"/>
        <v>67.846307052655646</v>
      </c>
      <c r="N26" s="212">
        <f t="shared" si="7"/>
        <v>93.572047430602211</v>
      </c>
      <c r="O26" s="212">
        <f t="shared" si="7"/>
        <v>100</v>
      </c>
      <c r="P26" s="212">
        <f t="shared" si="7"/>
        <v>93.770915166360282</v>
      </c>
      <c r="Q26" s="212">
        <f t="shared" si="7"/>
        <v>100</v>
      </c>
      <c r="R26" s="212">
        <f t="shared" si="7"/>
        <v>98.652321914683483</v>
      </c>
      <c r="S26" s="212">
        <f t="shared" si="7"/>
        <v>100</v>
      </c>
      <c r="T26" s="212">
        <f t="shared" si="7"/>
        <v>91.64575639773156</v>
      </c>
      <c r="U26" s="212">
        <f t="shared" si="7"/>
        <v>100</v>
      </c>
      <c r="V26" s="212">
        <f t="shared" si="7"/>
        <v>100</v>
      </c>
      <c r="W26" s="212">
        <f t="shared" si="7"/>
        <v>100</v>
      </c>
      <c r="X26" s="212">
        <v>100</v>
      </c>
      <c r="Y26" s="212">
        <f>(Y22/Y21)*100</f>
        <v>100</v>
      </c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</row>
    <row r="27" spans="1:35" ht="17.25" thickBot="1" x14ac:dyDescent="0.3">
      <c r="A27" s="15">
        <v>5</v>
      </c>
      <c r="B27" s="81" t="s">
        <v>38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35" ht="17.25" thickBot="1" x14ac:dyDescent="0.3">
      <c r="A28" s="248" t="s">
        <v>40</v>
      </c>
      <c r="B28" s="259" t="s">
        <v>35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35" s="240" customFormat="1" ht="15.75" x14ac:dyDescent="0.25">
      <c r="A29" s="249" t="s">
        <v>49</v>
      </c>
      <c r="B29" s="105" t="s">
        <v>14</v>
      </c>
      <c r="C29" s="119">
        <f>SUM(D29:Y29)</f>
        <v>12</v>
      </c>
      <c r="D29" s="242">
        <v>1</v>
      </c>
      <c r="E29" s="242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1</v>
      </c>
      <c r="K29" s="242">
        <v>0</v>
      </c>
      <c r="L29" s="242">
        <v>0</v>
      </c>
      <c r="M29" s="242">
        <v>0</v>
      </c>
      <c r="N29" s="242">
        <v>0</v>
      </c>
      <c r="O29" s="242">
        <v>0</v>
      </c>
      <c r="P29" s="242">
        <v>7</v>
      </c>
      <c r="Q29" s="242">
        <v>0</v>
      </c>
      <c r="R29" s="242">
        <v>2</v>
      </c>
      <c r="S29" s="242">
        <v>0</v>
      </c>
      <c r="T29" s="242">
        <v>1</v>
      </c>
      <c r="U29" s="242">
        <v>0</v>
      </c>
      <c r="V29" s="242">
        <v>0</v>
      </c>
      <c r="W29" s="242">
        <v>0</v>
      </c>
      <c r="X29" s="242">
        <v>0</v>
      </c>
      <c r="Y29" s="242">
        <v>0</v>
      </c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</row>
    <row r="30" spans="1:35" s="240" customFormat="1" ht="15.75" x14ac:dyDescent="0.25">
      <c r="A30" s="249" t="s">
        <v>50</v>
      </c>
      <c r="B30" s="50" t="s">
        <v>15</v>
      </c>
      <c r="C30" s="119">
        <f>SUM(D30:Y30)</f>
        <v>9</v>
      </c>
      <c r="D30" s="242">
        <v>2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5</v>
      </c>
      <c r="O30" s="242">
        <v>0</v>
      </c>
      <c r="P30" s="242">
        <v>1</v>
      </c>
      <c r="Q30" s="242">
        <v>0</v>
      </c>
      <c r="R30" s="242">
        <v>1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42">
        <v>0</v>
      </c>
      <c r="Y30" s="242">
        <v>0</v>
      </c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</row>
    <row r="31" spans="1:35" s="240" customFormat="1" ht="15.75" x14ac:dyDescent="0.25">
      <c r="A31" s="249" t="s">
        <v>51</v>
      </c>
      <c r="B31" s="50" t="s">
        <v>16</v>
      </c>
      <c r="C31" s="119">
        <f>SUM(D31:Y31)</f>
        <v>2</v>
      </c>
      <c r="D31" s="242">
        <v>1</v>
      </c>
      <c r="E31" s="242">
        <v>0</v>
      </c>
      <c r="F31" s="24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0</v>
      </c>
      <c r="L31" s="242">
        <v>0</v>
      </c>
      <c r="M31" s="242">
        <v>0</v>
      </c>
      <c r="N31" s="242">
        <v>1</v>
      </c>
      <c r="O31" s="242">
        <v>0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42">
        <v>0</v>
      </c>
      <c r="Y31" s="242">
        <v>0</v>
      </c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</row>
    <row r="32" spans="1:35" s="240" customFormat="1" ht="15.75" x14ac:dyDescent="0.25">
      <c r="A32" s="249" t="s">
        <v>52</v>
      </c>
      <c r="B32" s="103" t="s">
        <v>135</v>
      </c>
      <c r="C32" s="119">
        <f>SUM(D32:Y32)</f>
        <v>4</v>
      </c>
      <c r="D32" s="242">
        <v>0</v>
      </c>
      <c r="E32" s="242">
        <v>0</v>
      </c>
      <c r="F32" s="242">
        <v>0</v>
      </c>
      <c r="G32" s="242">
        <v>0</v>
      </c>
      <c r="H32" s="242">
        <v>0</v>
      </c>
      <c r="I32" s="242">
        <v>0</v>
      </c>
      <c r="J32" s="242">
        <v>0</v>
      </c>
      <c r="K32" s="242">
        <v>0</v>
      </c>
      <c r="L32" s="242">
        <v>0</v>
      </c>
      <c r="M32" s="242">
        <v>0</v>
      </c>
      <c r="N32" s="242">
        <v>0</v>
      </c>
      <c r="O32" s="242">
        <v>0</v>
      </c>
      <c r="P32" s="242">
        <v>0</v>
      </c>
      <c r="Q32" s="242">
        <v>0</v>
      </c>
      <c r="R32" s="242">
        <v>1</v>
      </c>
      <c r="S32" s="242">
        <v>0</v>
      </c>
      <c r="T32" s="242">
        <v>3</v>
      </c>
      <c r="U32" s="242">
        <v>0</v>
      </c>
      <c r="V32" s="242">
        <v>0</v>
      </c>
      <c r="W32" s="242">
        <v>0</v>
      </c>
      <c r="X32" s="242">
        <v>0</v>
      </c>
      <c r="Y32" s="242">
        <v>0</v>
      </c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</row>
    <row r="33" spans="1:35" s="240" customFormat="1" ht="15.75" x14ac:dyDescent="0.25">
      <c r="A33" s="249" t="s">
        <v>53</v>
      </c>
      <c r="B33" s="103" t="s">
        <v>136</v>
      </c>
      <c r="C33" s="119">
        <f>SUM(D33:Y33)</f>
        <v>59</v>
      </c>
      <c r="D33" s="242">
        <v>13</v>
      </c>
      <c r="E33" s="242">
        <v>0</v>
      </c>
      <c r="F33" s="242">
        <v>0</v>
      </c>
      <c r="G33" s="242">
        <v>6</v>
      </c>
      <c r="H33" s="242">
        <v>0</v>
      </c>
      <c r="I33" s="242">
        <v>15</v>
      </c>
      <c r="J33" s="242">
        <v>7</v>
      </c>
      <c r="K33" s="242">
        <v>2</v>
      </c>
      <c r="L33" s="242">
        <v>2</v>
      </c>
      <c r="M33" s="242">
        <v>9</v>
      </c>
      <c r="N33" s="242">
        <v>3</v>
      </c>
      <c r="O33" s="242">
        <v>0</v>
      </c>
      <c r="P33" s="242">
        <v>1</v>
      </c>
      <c r="Q33" s="242">
        <v>0</v>
      </c>
      <c r="R33" s="242">
        <v>1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42">
        <v>0</v>
      </c>
      <c r="Y33" s="242">
        <v>0</v>
      </c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</row>
    <row r="34" spans="1:35" s="240" customFormat="1" ht="17.25" thickBot="1" x14ac:dyDescent="0.35">
      <c r="A34" s="249" t="s">
        <v>69</v>
      </c>
      <c r="B34" s="104" t="s">
        <v>3</v>
      </c>
      <c r="C34" s="250">
        <f>SUM(C29:C33)</f>
        <v>86</v>
      </c>
      <c r="D34" s="51">
        <f>SUM(D29:D33)</f>
        <v>17</v>
      </c>
      <c r="E34" s="51">
        <f>SUM(E29:E33)</f>
        <v>0</v>
      </c>
      <c r="F34" s="51">
        <f>SUM(F29:F33)</f>
        <v>0</v>
      </c>
      <c r="G34" s="51">
        <f t="shared" ref="G34:U34" si="8">SUM(G29:G33)</f>
        <v>6</v>
      </c>
      <c r="H34" s="51">
        <f t="shared" si="8"/>
        <v>0</v>
      </c>
      <c r="I34" s="51">
        <f>SUM(I29:I33)</f>
        <v>15</v>
      </c>
      <c r="J34" s="51">
        <f t="shared" si="8"/>
        <v>8</v>
      </c>
      <c r="K34" s="51">
        <f t="shared" si="8"/>
        <v>2</v>
      </c>
      <c r="L34" s="51">
        <f t="shared" si="8"/>
        <v>2</v>
      </c>
      <c r="M34" s="51">
        <f>SUM(M29:M33)</f>
        <v>9</v>
      </c>
      <c r="N34" s="51">
        <f t="shared" si="8"/>
        <v>9</v>
      </c>
      <c r="O34" s="51">
        <f t="shared" si="8"/>
        <v>0</v>
      </c>
      <c r="P34" s="51">
        <f t="shared" si="8"/>
        <v>9</v>
      </c>
      <c r="Q34" s="51">
        <f t="shared" si="8"/>
        <v>0</v>
      </c>
      <c r="R34" s="51">
        <f t="shared" si="8"/>
        <v>5</v>
      </c>
      <c r="S34" s="51">
        <f t="shared" si="8"/>
        <v>0</v>
      </c>
      <c r="T34" s="51">
        <f>SUM(T29:T33)</f>
        <v>4</v>
      </c>
      <c r="U34" s="51">
        <f t="shared" si="8"/>
        <v>0</v>
      </c>
      <c r="V34" s="51">
        <f>SUM(V29:V33)</f>
        <v>0</v>
      </c>
      <c r="W34" s="51">
        <f>SUM(W29:W33)</f>
        <v>0</v>
      </c>
      <c r="X34" s="51">
        <f>SUM(X29:X33)</f>
        <v>0</v>
      </c>
      <c r="Y34" s="51">
        <f>SUM(Y29:Y33)</f>
        <v>0</v>
      </c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</row>
    <row r="35" spans="1:35" ht="17.25" thickBot="1" x14ac:dyDescent="0.3">
      <c r="A35" s="248" t="s">
        <v>41</v>
      </c>
      <c r="B35" s="35" t="s">
        <v>11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35" s="240" customFormat="1" ht="15.75" x14ac:dyDescent="0.25">
      <c r="A36" s="249" t="s">
        <v>54</v>
      </c>
      <c r="B36" s="50" t="s">
        <v>14</v>
      </c>
      <c r="C36" s="119">
        <f>SUM(D36:Y36)</f>
        <v>20574</v>
      </c>
      <c r="D36" s="51">
        <v>2525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600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13078</v>
      </c>
      <c r="Q36" s="51">
        <v>0</v>
      </c>
      <c r="R36" s="51">
        <v>2534</v>
      </c>
      <c r="S36" s="51">
        <v>0</v>
      </c>
      <c r="T36" s="51">
        <v>1837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</row>
    <row r="37" spans="1:35" s="240" customFormat="1" ht="15.75" x14ac:dyDescent="0.25">
      <c r="A37" s="249" t="s">
        <v>55</v>
      </c>
      <c r="B37" s="50" t="s">
        <v>15</v>
      </c>
      <c r="C37" s="119">
        <f>SUM(D37:Y37)</f>
        <v>18715</v>
      </c>
      <c r="D37" s="51">
        <v>1790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10692</v>
      </c>
      <c r="O37" s="51">
        <v>0</v>
      </c>
      <c r="P37" s="51">
        <v>3833</v>
      </c>
      <c r="Q37" s="51">
        <v>0</v>
      </c>
      <c r="R37" s="51">
        <v>2400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</row>
    <row r="38" spans="1:35" s="240" customFormat="1" ht="15.75" x14ac:dyDescent="0.25">
      <c r="A38" s="249" t="s">
        <v>56</v>
      </c>
      <c r="B38" s="50" t="s">
        <v>16</v>
      </c>
      <c r="C38" s="119">
        <f>SUM(D38:Y38)</f>
        <v>8114</v>
      </c>
      <c r="D38" s="51">
        <v>2672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5442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</row>
    <row r="39" spans="1:35" s="240" customFormat="1" ht="15.75" x14ac:dyDescent="0.25">
      <c r="A39" s="249" t="s">
        <v>57</v>
      </c>
      <c r="B39" s="103" t="s">
        <v>135</v>
      </c>
      <c r="C39" s="119">
        <f>SUM(D39:Y39)</f>
        <v>20421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1649</v>
      </c>
      <c r="S39" s="51">
        <v>0</v>
      </c>
      <c r="T39" s="51">
        <v>18772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</row>
    <row r="40" spans="1:35" s="240" customFormat="1" ht="15.75" x14ac:dyDescent="0.25">
      <c r="A40" s="249" t="s">
        <v>58</v>
      </c>
      <c r="B40" s="103" t="s">
        <v>136</v>
      </c>
      <c r="C40" s="119">
        <f>SUM(D40:Y40)</f>
        <v>353585</v>
      </c>
      <c r="D40" s="51">
        <v>34231</v>
      </c>
      <c r="E40" s="51">
        <v>0</v>
      </c>
      <c r="F40" s="51">
        <v>0</v>
      </c>
      <c r="G40" s="51">
        <v>38430</v>
      </c>
      <c r="H40" s="51">
        <v>0</v>
      </c>
      <c r="I40" s="51">
        <v>65495</v>
      </c>
      <c r="J40" s="51">
        <v>60742</v>
      </c>
      <c r="K40" s="51">
        <v>7602</v>
      </c>
      <c r="L40" s="51">
        <v>16689</v>
      </c>
      <c r="M40" s="51">
        <v>82980</v>
      </c>
      <c r="N40" s="51">
        <v>19552</v>
      </c>
      <c r="O40" s="51">
        <v>0</v>
      </c>
      <c r="P40" s="51">
        <v>21006</v>
      </c>
      <c r="Q40" s="51">
        <v>0</v>
      </c>
      <c r="R40" s="51">
        <v>6858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</row>
    <row r="41" spans="1:35" s="240" customFormat="1" ht="17.25" thickBot="1" x14ac:dyDescent="0.35">
      <c r="A41" s="249" t="s">
        <v>70</v>
      </c>
      <c r="B41" s="104" t="s">
        <v>3</v>
      </c>
      <c r="C41" s="250">
        <f>SUM(C36:C40)</f>
        <v>421409</v>
      </c>
      <c r="D41" s="51">
        <f>SUM(D36:D40)</f>
        <v>41218</v>
      </c>
      <c r="E41" s="51">
        <f>SUM(E36:E40)</f>
        <v>0</v>
      </c>
      <c r="F41" s="51">
        <f>SUM(F36:F40)</f>
        <v>0</v>
      </c>
      <c r="G41" s="51">
        <f t="shared" ref="G41:U41" si="9">SUM(G36:G40)</f>
        <v>38430</v>
      </c>
      <c r="H41" s="51">
        <f>SUM(H36:H40)</f>
        <v>0</v>
      </c>
      <c r="I41" s="51">
        <f>SUM(I36:I40)</f>
        <v>65495</v>
      </c>
      <c r="J41" s="51">
        <f t="shared" si="9"/>
        <v>61342</v>
      </c>
      <c r="K41" s="51">
        <f t="shared" si="9"/>
        <v>7602</v>
      </c>
      <c r="L41" s="51">
        <f t="shared" si="9"/>
        <v>16689</v>
      </c>
      <c r="M41" s="51">
        <f>SUM(M36:M40)</f>
        <v>82980</v>
      </c>
      <c r="N41" s="51">
        <f t="shared" si="9"/>
        <v>35686</v>
      </c>
      <c r="O41" s="51">
        <f t="shared" si="9"/>
        <v>0</v>
      </c>
      <c r="P41" s="51">
        <f t="shared" si="9"/>
        <v>37917</v>
      </c>
      <c r="Q41" s="51">
        <f t="shared" si="9"/>
        <v>0</v>
      </c>
      <c r="R41" s="51">
        <f t="shared" si="9"/>
        <v>13441</v>
      </c>
      <c r="S41" s="51">
        <f t="shared" si="9"/>
        <v>0</v>
      </c>
      <c r="T41" s="51">
        <f>SUM(T36:T40)</f>
        <v>20609</v>
      </c>
      <c r="U41" s="51">
        <f t="shared" si="9"/>
        <v>0</v>
      </c>
      <c r="V41" s="51">
        <f>SUM(V36:V40)</f>
        <v>0</v>
      </c>
      <c r="W41" s="51">
        <f>SUM(W36:W40)</f>
        <v>0</v>
      </c>
      <c r="X41" s="51">
        <f>SUM(X36:X40)</f>
        <v>0</v>
      </c>
      <c r="Y41" s="51">
        <f>SUM(Y36:Y40)</f>
        <v>0</v>
      </c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</row>
    <row r="42" spans="1:35" ht="17.25" thickBot="1" x14ac:dyDescent="0.3">
      <c r="A42" s="248" t="s">
        <v>42</v>
      </c>
      <c r="B42" s="35" t="s">
        <v>29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35" s="240" customFormat="1" ht="15.75" x14ac:dyDescent="0.25">
      <c r="A43" s="249" t="s">
        <v>59</v>
      </c>
      <c r="B43" s="50" t="s">
        <v>14</v>
      </c>
      <c r="C43" s="119">
        <f>SUM(D43:Y43)</f>
        <v>125367</v>
      </c>
      <c r="D43" s="51">
        <v>16154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5343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83830</v>
      </c>
      <c r="Q43" s="51">
        <v>0</v>
      </c>
      <c r="R43" s="51">
        <v>16164</v>
      </c>
      <c r="S43" s="51">
        <v>0</v>
      </c>
      <c r="T43" s="51">
        <v>3876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</row>
    <row r="44" spans="1:35" s="240" customFormat="1" ht="15.75" x14ac:dyDescent="0.25">
      <c r="A44" s="249" t="s">
        <v>60</v>
      </c>
      <c r="B44" s="50" t="s">
        <v>15</v>
      </c>
      <c r="C44" s="119">
        <f>SUM(D44:Y44)</f>
        <v>23567</v>
      </c>
      <c r="D44" s="51">
        <v>1790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10692</v>
      </c>
      <c r="O44" s="51">
        <v>0</v>
      </c>
      <c r="P44" s="51">
        <v>3833</v>
      </c>
      <c r="Q44" s="51">
        <v>0</v>
      </c>
      <c r="R44" s="51">
        <v>7252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</row>
    <row r="45" spans="1:35" s="240" customFormat="1" ht="15.75" x14ac:dyDescent="0.25">
      <c r="A45" s="249" t="s">
        <v>61</v>
      </c>
      <c r="B45" s="50" t="s">
        <v>16</v>
      </c>
      <c r="C45" s="119">
        <f>SUM(D45:Y45)</f>
        <v>19480</v>
      </c>
      <c r="D45" s="51">
        <v>2672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16808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</row>
    <row r="46" spans="1:35" s="240" customFormat="1" ht="15.75" x14ac:dyDescent="0.25">
      <c r="A46" s="249" t="s">
        <v>62</v>
      </c>
      <c r="B46" s="103" t="s">
        <v>135</v>
      </c>
      <c r="C46" s="119">
        <f>SUM(D46:Y46)</f>
        <v>24501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1649</v>
      </c>
      <c r="S46" s="51">
        <v>0</v>
      </c>
      <c r="T46" s="51">
        <v>22852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</row>
    <row r="47" spans="1:35" s="240" customFormat="1" ht="15.75" x14ac:dyDescent="0.25">
      <c r="A47" s="249" t="s">
        <v>63</v>
      </c>
      <c r="B47" s="103" t="s">
        <v>136</v>
      </c>
      <c r="C47" s="119">
        <f>SUM(D47:Y47)</f>
        <v>357346</v>
      </c>
      <c r="D47" s="51">
        <v>34231</v>
      </c>
      <c r="E47" s="51">
        <v>0</v>
      </c>
      <c r="F47" s="51">
        <v>0</v>
      </c>
      <c r="G47" s="51">
        <v>38430</v>
      </c>
      <c r="H47" s="51">
        <v>0</v>
      </c>
      <c r="I47" s="51">
        <v>65495</v>
      </c>
      <c r="J47" s="51">
        <v>60742</v>
      </c>
      <c r="K47" s="51">
        <v>7602</v>
      </c>
      <c r="L47" s="51">
        <v>20450</v>
      </c>
      <c r="M47" s="51">
        <v>82980</v>
      </c>
      <c r="N47" s="51">
        <v>19552</v>
      </c>
      <c r="O47" s="51">
        <v>0</v>
      </c>
      <c r="P47" s="51">
        <v>21006</v>
      </c>
      <c r="Q47" s="51">
        <v>0</v>
      </c>
      <c r="R47" s="51">
        <v>6858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</row>
    <row r="48" spans="1:35" s="240" customFormat="1" ht="17.25" thickBot="1" x14ac:dyDescent="0.35">
      <c r="A48" s="249" t="s">
        <v>71</v>
      </c>
      <c r="B48" s="104" t="s">
        <v>3</v>
      </c>
      <c r="C48" s="250">
        <f>SUM(C43:C47)</f>
        <v>550261</v>
      </c>
      <c r="D48" s="51">
        <f>SUM(D43:D47)</f>
        <v>54847</v>
      </c>
      <c r="E48" s="51">
        <f>SUM(E43:E47)</f>
        <v>0</v>
      </c>
      <c r="F48" s="51">
        <f>SUM(F43:F47)</f>
        <v>0</v>
      </c>
      <c r="G48" s="51">
        <f t="shared" ref="G48:U48" si="10">SUM(G43:G47)</f>
        <v>38430</v>
      </c>
      <c r="H48" s="51">
        <f t="shared" si="10"/>
        <v>0</v>
      </c>
      <c r="I48" s="51">
        <f>SUM(I43:I47)</f>
        <v>65495</v>
      </c>
      <c r="J48" s="51">
        <f t="shared" si="10"/>
        <v>66085</v>
      </c>
      <c r="K48" s="51">
        <f t="shared" si="10"/>
        <v>7602</v>
      </c>
      <c r="L48" s="51">
        <f t="shared" si="10"/>
        <v>20450</v>
      </c>
      <c r="M48" s="51">
        <f>SUM(M43:M47)</f>
        <v>82980</v>
      </c>
      <c r="N48" s="51">
        <f t="shared" si="10"/>
        <v>47052</v>
      </c>
      <c r="O48" s="51">
        <f t="shared" si="10"/>
        <v>0</v>
      </c>
      <c r="P48" s="51">
        <f t="shared" si="10"/>
        <v>108669</v>
      </c>
      <c r="Q48" s="51">
        <f t="shared" si="10"/>
        <v>0</v>
      </c>
      <c r="R48" s="51">
        <f t="shared" si="10"/>
        <v>31923</v>
      </c>
      <c r="S48" s="51">
        <f t="shared" si="10"/>
        <v>0</v>
      </c>
      <c r="T48" s="51">
        <f>SUM(T43:T47)</f>
        <v>26728</v>
      </c>
      <c r="U48" s="51">
        <f t="shared" si="10"/>
        <v>0</v>
      </c>
      <c r="V48" s="51">
        <f>SUM(V43:V47)</f>
        <v>0</v>
      </c>
      <c r="W48" s="51">
        <f>SUM(W43:W47)</f>
        <v>0</v>
      </c>
      <c r="X48" s="51">
        <f>SUM(X43:X47)</f>
        <v>0</v>
      </c>
      <c r="Y48" s="51">
        <f>SUM(Y43:Y47)</f>
        <v>0</v>
      </c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</row>
    <row r="49" spans="1:35" ht="17.25" thickBot="1" x14ac:dyDescent="0.3">
      <c r="A49" s="248" t="s">
        <v>43</v>
      </c>
      <c r="B49" s="35" t="s">
        <v>30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35" s="240" customFormat="1" ht="15.75" x14ac:dyDescent="0.25">
      <c r="A50" s="249" t="s">
        <v>64</v>
      </c>
      <c r="B50" s="50" t="s">
        <v>14</v>
      </c>
      <c r="C50" s="251">
        <f t="shared" ref="C50:D54" si="11">C43/C$13%</f>
        <v>0.10104046362410325</v>
      </c>
      <c r="D50" s="251">
        <f t="shared" si="11"/>
        <v>0.56183155556807629</v>
      </c>
      <c r="E50" s="251">
        <f t="shared" ref="E50:W50" si="12">E43/E$13%</f>
        <v>0</v>
      </c>
      <c r="F50" s="251">
        <f t="shared" si="12"/>
        <v>0</v>
      </c>
      <c r="G50" s="251">
        <f t="shared" si="12"/>
        <v>0</v>
      </c>
      <c r="H50" s="251">
        <f t="shared" si="12"/>
        <v>0</v>
      </c>
      <c r="I50" s="251">
        <f t="shared" si="12"/>
        <v>0</v>
      </c>
      <c r="J50" s="251">
        <f t="shared" si="12"/>
        <v>0.12524328443539845</v>
      </c>
      <c r="K50" s="251">
        <f t="shared" si="12"/>
        <v>0</v>
      </c>
      <c r="L50" s="251">
        <f t="shared" si="12"/>
        <v>0</v>
      </c>
      <c r="M50" s="251">
        <f t="shared" si="12"/>
        <v>0</v>
      </c>
      <c r="N50" s="251">
        <f t="shared" si="12"/>
        <v>0</v>
      </c>
      <c r="O50" s="251">
        <f t="shared" si="12"/>
        <v>0</v>
      </c>
      <c r="P50" s="251">
        <f t="shared" si="12"/>
        <v>2.0465664045248575</v>
      </c>
      <c r="Q50" s="251">
        <f t="shared" si="12"/>
        <v>0</v>
      </c>
      <c r="R50" s="251">
        <f t="shared" si="12"/>
        <v>0.25761025213579525</v>
      </c>
      <c r="S50" s="251">
        <f t="shared" si="12"/>
        <v>0</v>
      </c>
      <c r="T50" s="251">
        <f t="shared" si="12"/>
        <v>0.22069084890249577</v>
      </c>
      <c r="U50" s="251">
        <f t="shared" si="12"/>
        <v>0</v>
      </c>
      <c r="V50" s="251">
        <f t="shared" si="12"/>
        <v>0</v>
      </c>
      <c r="W50" s="251">
        <f t="shared" si="12"/>
        <v>0</v>
      </c>
      <c r="X50" s="251">
        <v>0</v>
      </c>
      <c r="Y50" s="251">
        <f>Y43/Y$13%</f>
        <v>0</v>
      </c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</row>
    <row r="51" spans="1:35" s="240" customFormat="1" ht="15.75" x14ac:dyDescent="0.25">
      <c r="A51" s="249" t="s">
        <v>65</v>
      </c>
      <c r="B51" s="50" t="s">
        <v>15</v>
      </c>
      <c r="C51" s="251">
        <f t="shared" si="11"/>
        <v>1.8993998470325058E-2</v>
      </c>
      <c r="D51" s="251">
        <f t="shared" si="11"/>
        <v>6.2255694222289E-2</v>
      </c>
      <c r="E51" s="251">
        <f t="shared" ref="E51:W51" si="13">E44/E$13%</f>
        <v>0</v>
      </c>
      <c r="F51" s="251">
        <f t="shared" si="13"/>
        <v>0</v>
      </c>
      <c r="G51" s="251">
        <f t="shared" si="13"/>
        <v>0</v>
      </c>
      <c r="H51" s="251">
        <f t="shared" si="13"/>
        <v>0</v>
      </c>
      <c r="I51" s="251">
        <f t="shared" si="13"/>
        <v>0</v>
      </c>
      <c r="J51" s="251">
        <f t="shared" si="13"/>
        <v>0</v>
      </c>
      <c r="K51" s="251">
        <f t="shared" si="13"/>
        <v>0</v>
      </c>
      <c r="L51" s="251">
        <f t="shared" si="13"/>
        <v>0</v>
      </c>
      <c r="M51" s="251">
        <f t="shared" si="13"/>
        <v>0</v>
      </c>
      <c r="N51" s="251">
        <f t="shared" si="13"/>
        <v>0.23850004617425136</v>
      </c>
      <c r="O51" s="251">
        <f t="shared" si="13"/>
        <v>0</v>
      </c>
      <c r="P51" s="251">
        <f t="shared" si="13"/>
        <v>9.3576154461932223E-2</v>
      </c>
      <c r="Q51" s="251">
        <f t="shared" si="13"/>
        <v>0</v>
      </c>
      <c r="R51" s="251">
        <f t="shared" si="13"/>
        <v>0.1155771806785936</v>
      </c>
      <c r="S51" s="251">
        <f t="shared" si="13"/>
        <v>0</v>
      </c>
      <c r="T51" s="251">
        <f t="shared" si="13"/>
        <v>0</v>
      </c>
      <c r="U51" s="251">
        <f t="shared" si="13"/>
        <v>0</v>
      </c>
      <c r="V51" s="251">
        <f t="shared" si="13"/>
        <v>0</v>
      </c>
      <c r="W51" s="251">
        <f t="shared" si="13"/>
        <v>0</v>
      </c>
      <c r="X51" s="251">
        <v>0</v>
      </c>
      <c r="Y51" s="251">
        <f>Y44/Y$13%</f>
        <v>0</v>
      </c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</row>
    <row r="52" spans="1:35" s="240" customFormat="1" ht="15.75" x14ac:dyDescent="0.25">
      <c r="A52" s="249" t="s">
        <v>66</v>
      </c>
      <c r="B52" s="50" t="s">
        <v>16</v>
      </c>
      <c r="C52" s="251">
        <f t="shared" si="11"/>
        <v>1.5700050502903726E-2</v>
      </c>
      <c r="D52" s="251">
        <f t="shared" si="11"/>
        <v>9.2931405006679443E-2</v>
      </c>
      <c r="E52" s="251">
        <f t="shared" ref="E52:W52" si="14">E45/E$13%</f>
        <v>0</v>
      </c>
      <c r="F52" s="251">
        <f t="shared" si="14"/>
        <v>0</v>
      </c>
      <c r="G52" s="251">
        <f t="shared" si="14"/>
        <v>0</v>
      </c>
      <c r="H52" s="251">
        <f t="shared" si="14"/>
        <v>0</v>
      </c>
      <c r="I52" s="251">
        <f t="shared" si="14"/>
        <v>0</v>
      </c>
      <c r="J52" s="251">
        <f t="shared" si="14"/>
        <v>0</v>
      </c>
      <c r="K52" s="251">
        <f t="shared" si="14"/>
        <v>0</v>
      </c>
      <c r="L52" s="251">
        <f t="shared" si="14"/>
        <v>0</v>
      </c>
      <c r="M52" s="251">
        <f t="shared" si="14"/>
        <v>0</v>
      </c>
      <c r="N52" s="251">
        <f t="shared" si="14"/>
        <v>0.37492599851260916</v>
      </c>
      <c r="O52" s="251">
        <f t="shared" si="14"/>
        <v>0</v>
      </c>
      <c r="P52" s="251">
        <f t="shared" si="14"/>
        <v>0</v>
      </c>
      <c r="Q52" s="251">
        <f t="shared" si="14"/>
        <v>0</v>
      </c>
      <c r="R52" s="251">
        <f t="shared" si="14"/>
        <v>0</v>
      </c>
      <c r="S52" s="251">
        <f t="shared" si="14"/>
        <v>0</v>
      </c>
      <c r="T52" s="251">
        <f t="shared" si="14"/>
        <v>0</v>
      </c>
      <c r="U52" s="251">
        <f t="shared" si="14"/>
        <v>0</v>
      </c>
      <c r="V52" s="251">
        <f t="shared" si="14"/>
        <v>0</v>
      </c>
      <c r="W52" s="251">
        <f t="shared" si="14"/>
        <v>0</v>
      </c>
      <c r="X52" s="251">
        <v>0</v>
      </c>
      <c r="Y52" s="251">
        <f>Y45/Y$13%</f>
        <v>0</v>
      </c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</row>
    <row r="53" spans="1:35" s="240" customFormat="1" ht="15.75" x14ac:dyDescent="0.25">
      <c r="A53" s="249" t="s">
        <v>67</v>
      </c>
      <c r="B53" s="103" t="s">
        <v>135</v>
      </c>
      <c r="C53" s="251">
        <f t="shared" si="11"/>
        <v>1.9746762698749701E-2</v>
      </c>
      <c r="D53" s="251">
        <f t="shared" si="11"/>
        <v>0</v>
      </c>
      <c r="E53" s="251">
        <f t="shared" ref="E53:W53" si="15">E46/E$13%</f>
        <v>0</v>
      </c>
      <c r="F53" s="251">
        <f t="shared" si="15"/>
        <v>0</v>
      </c>
      <c r="G53" s="251">
        <f t="shared" si="15"/>
        <v>0</v>
      </c>
      <c r="H53" s="251">
        <f t="shared" si="15"/>
        <v>0</v>
      </c>
      <c r="I53" s="251">
        <f t="shared" si="15"/>
        <v>0</v>
      </c>
      <c r="J53" s="251">
        <f t="shared" si="15"/>
        <v>0</v>
      </c>
      <c r="K53" s="251">
        <f t="shared" si="15"/>
        <v>0</v>
      </c>
      <c r="L53" s="251">
        <f t="shared" si="15"/>
        <v>0</v>
      </c>
      <c r="M53" s="251">
        <f t="shared" si="15"/>
        <v>0</v>
      </c>
      <c r="N53" s="251">
        <f t="shared" si="15"/>
        <v>0</v>
      </c>
      <c r="O53" s="251">
        <f t="shared" si="15"/>
        <v>0</v>
      </c>
      <c r="P53" s="251">
        <f t="shared" si="15"/>
        <v>0</v>
      </c>
      <c r="Q53" s="251">
        <f t="shared" si="15"/>
        <v>0</v>
      </c>
      <c r="R53" s="251">
        <f t="shared" si="15"/>
        <v>2.6280580658990742E-2</v>
      </c>
      <c r="S53" s="251">
        <f t="shared" si="15"/>
        <v>0</v>
      </c>
      <c r="T53" s="251">
        <f t="shared" si="15"/>
        <v>1.301142228875086</v>
      </c>
      <c r="U53" s="251">
        <f t="shared" si="15"/>
        <v>0</v>
      </c>
      <c r="V53" s="251">
        <f t="shared" si="15"/>
        <v>0</v>
      </c>
      <c r="W53" s="251">
        <f t="shared" si="15"/>
        <v>0</v>
      </c>
      <c r="X53" s="251">
        <v>0</v>
      </c>
      <c r="Y53" s="251">
        <f>Y46/Y$13%</f>
        <v>0</v>
      </c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</row>
    <row r="54" spans="1:35" s="240" customFormat="1" ht="16.5" thickBot="1" x14ac:dyDescent="0.3">
      <c r="A54" s="249" t="s">
        <v>68</v>
      </c>
      <c r="B54" s="103" t="s">
        <v>136</v>
      </c>
      <c r="C54" s="251">
        <f t="shared" si="11"/>
        <v>0.28800565949746587</v>
      </c>
      <c r="D54" s="251">
        <f t="shared" si="11"/>
        <v>1.1905445077783099</v>
      </c>
      <c r="E54" s="251">
        <f t="shared" ref="E54:W54" si="16">E47/E$13%</f>
        <v>0</v>
      </c>
      <c r="F54" s="251">
        <f t="shared" si="16"/>
        <v>0</v>
      </c>
      <c r="G54" s="251">
        <f t="shared" si="16"/>
        <v>0.31630072190310482</v>
      </c>
      <c r="H54" s="251">
        <f t="shared" si="16"/>
        <v>0</v>
      </c>
      <c r="I54" s="251">
        <f t="shared" si="16"/>
        <v>100</v>
      </c>
      <c r="J54" s="251">
        <f t="shared" si="16"/>
        <v>1.4238307286496299</v>
      </c>
      <c r="K54" s="251">
        <f t="shared" si="16"/>
        <v>0.16356945472760265</v>
      </c>
      <c r="L54" s="251">
        <f t="shared" si="16"/>
        <v>0.59940528443905772</v>
      </c>
      <c r="M54" s="251">
        <f t="shared" si="16"/>
        <v>11.822415858963053</v>
      </c>
      <c r="N54" s="251">
        <f t="shared" si="16"/>
        <v>0.43613476457154532</v>
      </c>
      <c r="O54" s="251">
        <f t="shared" si="16"/>
        <v>0</v>
      </c>
      <c r="P54" s="251">
        <f t="shared" si="16"/>
        <v>0.51282564587199275</v>
      </c>
      <c r="Q54" s="251">
        <f t="shared" si="16"/>
        <v>0</v>
      </c>
      <c r="R54" s="251">
        <f t="shared" si="16"/>
        <v>0.10929789093957459</v>
      </c>
      <c r="S54" s="251">
        <f t="shared" si="16"/>
        <v>0</v>
      </c>
      <c r="T54" s="251">
        <f t="shared" si="16"/>
        <v>0</v>
      </c>
      <c r="U54" s="251">
        <f t="shared" si="16"/>
        <v>0</v>
      </c>
      <c r="V54" s="251">
        <f t="shared" si="16"/>
        <v>0</v>
      </c>
      <c r="W54" s="251">
        <f t="shared" si="16"/>
        <v>0</v>
      </c>
      <c r="X54" s="251">
        <v>0</v>
      </c>
      <c r="Y54" s="251">
        <f>Y47/Y$13%</f>
        <v>0</v>
      </c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</row>
    <row r="55" spans="1:35" ht="17.25" thickBot="1" x14ac:dyDescent="0.3">
      <c r="A55" s="15">
        <v>6</v>
      </c>
      <c r="B55" s="35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35" s="240" customFormat="1" ht="15.75" x14ac:dyDescent="0.25">
      <c r="A56" s="257" t="s">
        <v>72</v>
      </c>
      <c r="B56" s="105" t="s">
        <v>31</v>
      </c>
      <c r="C56" s="119">
        <f>SUM(D56:Y56)</f>
        <v>6685</v>
      </c>
      <c r="D56" s="54">
        <v>146</v>
      </c>
      <c r="E56" s="54">
        <v>631</v>
      </c>
      <c r="F56" s="54">
        <v>320</v>
      </c>
      <c r="G56" s="54">
        <v>692</v>
      </c>
      <c r="H56" s="54">
        <v>374</v>
      </c>
      <c r="I56" s="54">
        <v>0</v>
      </c>
      <c r="J56" s="54">
        <v>216</v>
      </c>
      <c r="K56" s="54">
        <v>254</v>
      </c>
      <c r="L56" s="54">
        <v>191</v>
      </c>
      <c r="M56" s="54">
        <v>37</v>
      </c>
      <c r="N56" s="54">
        <v>211</v>
      </c>
      <c r="O56" s="54">
        <v>360</v>
      </c>
      <c r="P56" s="54">
        <v>209</v>
      </c>
      <c r="Q56" s="54">
        <v>417</v>
      </c>
      <c r="R56" s="54">
        <v>321</v>
      </c>
      <c r="S56" s="54">
        <v>321</v>
      </c>
      <c r="T56" s="54">
        <v>93</v>
      </c>
      <c r="U56" s="54">
        <v>251</v>
      </c>
      <c r="V56" s="54">
        <v>659</v>
      </c>
      <c r="W56" s="54">
        <v>456</v>
      </c>
      <c r="X56" s="54">
        <v>341</v>
      </c>
      <c r="Y56" s="54">
        <v>185</v>
      </c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</row>
    <row r="57" spans="1:35" s="240" customFormat="1" ht="16.5" thickBot="1" x14ac:dyDescent="0.3">
      <c r="A57" s="257" t="s">
        <v>73</v>
      </c>
      <c r="B57" s="106" t="s">
        <v>19</v>
      </c>
      <c r="C57" s="119">
        <f>SUM(D57:Y57)</f>
        <v>149968000</v>
      </c>
      <c r="D57" s="54">
        <v>3659000</v>
      </c>
      <c r="E57" s="54">
        <v>15815000</v>
      </c>
      <c r="F57" s="54">
        <v>7400000</v>
      </c>
      <c r="G57" s="54">
        <v>15229000</v>
      </c>
      <c r="H57" s="54">
        <v>9210000</v>
      </c>
      <c r="I57" s="54">
        <v>0</v>
      </c>
      <c r="J57" s="54">
        <v>5312000</v>
      </c>
      <c r="K57" s="54">
        <v>5285000</v>
      </c>
      <c r="L57" s="54">
        <v>4687000</v>
      </c>
      <c r="M57" s="54">
        <v>885000</v>
      </c>
      <c r="N57" s="54">
        <v>5287000</v>
      </c>
      <c r="O57" s="54">
        <v>9013000</v>
      </c>
      <c r="P57" s="54">
        <v>5078000</v>
      </c>
      <c r="Q57" s="54">
        <v>11027000</v>
      </c>
      <c r="R57" s="54">
        <v>6310000</v>
      </c>
      <c r="S57" s="54">
        <v>6120000</v>
      </c>
      <c r="T57" s="54">
        <v>2156000</v>
      </c>
      <c r="U57" s="54">
        <v>5739000</v>
      </c>
      <c r="V57" s="54">
        <v>12837000</v>
      </c>
      <c r="W57" s="54">
        <v>8480000</v>
      </c>
      <c r="X57" s="54">
        <v>6759000</v>
      </c>
      <c r="Y57" s="54">
        <v>3680000</v>
      </c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</row>
    <row r="58" spans="1:35" ht="17.25" thickBot="1" x14ac:dyDescent="0.3">
      <c r="A58" s="15">
        <v>7</v>
      </c>
      <c r="B58" s="67" t="s">
        <v>44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35" s="240" customFormat="1" ht="15.75" x14ac:dyDescent="0.2">
      <c r="A59" s="49">
        <v>7.1</v>
      </c>
      <c r="B59" s="105" t="s">
        <v>47</v>
      </c>
      <c r="C59" s="252">
        <f>SUM(D59:Y59)</f>
        <v>69907910</v>
      </c>
      <c r="D59" s="54">
        <v>771256</v>
      </c>
      <c r="E59" s="54">
        <v>12959215</v>
      </c>
      <c r="F59" s="54">
        <v>5985066</v>
      </c>
      <c r="G59" s="54">
        <v>11528843</v>
      </c>
      <c r="H59" s="54">
        <v>674763</v>
      </c>
      <c r="I59" s="54">
        <v>60648</v>
      </c>
      <c r="J59" s="54">
        <v>1419727</v>
      </c>
      <c r="K59" s="54">
        <v>1287152</v>
      </c>
      <c r="L59" s="54">
        <v>415734</v>
      </c>
      <c r="M59" s="54">
        <v>104525</v>
      </c>
      <c r="N59" s="54">
        <v>263771</v>
      </c>
      <c r="O59" s="54">
        <v>697723</v>
      </c>
      <c r="P59" s="54">
        <v>224596</v>
      </c>
      <c r="Q59" s="54">
        <v>829724</v>
      </c>
      <c r="R59" s="54">
        <v>4580284</v>
      </c>
      <c r="S59" s="54">
        <v>2005119</v>
      </c>
      <c r="T59" s="54">
        <v>969018</v>
      </c>
      <c r="U59" s="54">
        <v>3619540</v>
      </c>
      <c r="V59" s="54">
        <v>7425626</v>
      </c>
      <c r="W59" s="54">
        <v>5687760</v>
      </c>
      <c r="X59" s="54">
        <v>5079763</v>
      </c>
      <c r="Y59" s="54">
        <v>3318057</v>
      </c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</row>
    <row r="60" spans="1:35" s="240" customFormat="1" ht="15.75" x14ac:dyDescent="0.2">
      <c r="A60" s="49">
        <v>7.2</v>
      </c>
      <c r="B60" s="50" t="s">
        <v>48</v>
      </c>
      <c r="C60" s="252">
        <f t="shared" ref="C60:C70" si="17">SUM(D60:Y60)</f>
        <v>54168124</v>
      </c>
      <c r="D60" s="54">
        <v>2103983</v>
      </c>
      <c r="E60" s="54">
        <v>595503</v>
      </c>
      <c r="F60" s="54">
        <v>149789</v>
      </c>
      <c r="G60" s="54">
        <v>620987</v>
      </c>
      <c r="H60" s="54">
        <v>6900402</v>
      </c>
      <c r="I60" s="54">
        <v>4847</v>
      </c>
      <c r="J60" s="54">
        <v>2846370</v>
      </c>
      <c r="K60" s="54">
        <v>3360415</v>
      </c>
      <c r="L60" s="54">
        <v>2995981</v>
      </c>
      <c r="M60" s="54">
        <v>597362</v>
      </c>
      <c r="N60" s="54">
        <v>4219247</v>
      </c>
      <c r="O60" s="54">
        <v>6729684</v>
      </c>
      <c r="P60" s="54">
        <v>3871533</v>
      </c>
      <c r="Q60" s="54">
        <v>8406108</v>
      </c>
      <c r="R60" s="54">
        <v>1694311</v>
      </c>
      <c r="S60" s="54">
        <v>2915526</v>
      </c>
      <c r="T60" s="54">
        <v>787285</v>
      </c>
      <c r="U60" s="54">
        <v>664095</v>
      </c>
      <c r="V60" s="54">
        <v>3068611</v>
      </c>
      <c r="W60" s="54">
        <v>1266223</v>
      </c>
      <c r="X60" s="54">
        <v>369862</v>
      </c>
      <c r="Y60" s="54">
        <v>0</v>
      </c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</row>
    <row r="61" spans="1:35" s="240" customFormat="1" ht="15.75" x14ac:dyDescent="0.25">
      <c r="A61" s="49">
        <v>7.3</v>
      </c>
      <c r="B61" s="87" t="s">
        <v>45</v>
      </c>
      <c r="C61" s="252">
        <f t="shared" si="17"/>
        <v>5097</v>
      </c>
      <c r="D61" s="54">
        <v>55</v>
      </c>
      <c r="E61" s="54">
        <v>796</v>
      </c>
      <c r="F61" s="54">
        <v>339</v>
      </c>
      <c r="G61" s="54">
        <v>820</v>
      </c>
      <c r="H61" s="54">
        <v>62</v>
      </c>
      <c r="I61" s="54">
        <v>13</v>
      </c>
      <c r="J61" s="54">
        <v>80</v>
      </c>
      <c r="K61" s="54">
        <v>100</v>
      </c>
      <c r="L61" s="54">
        <v>36</v>
      </c>
      <c r="M61" s="54">
        <v>17</v>
      </c>
      <c r="N61" s="54">
        <v>19</v>
      </c>
      <c r="O61" s="54">
        <v>50</v>
      </c>
      <c r="P61" s="54">
        <v>24</v>
      </c>
      <c r="Q61" s="54">
        <v>64</v>
      </c>
      <c r="R61" s="54">
        <v>393</v>
      </c>
      <c r="S61" s="54">
        <v>188</v>
      </c>
      <c r="T61" s="54">
        <v>62</v>
      </c>
      <c r="U61" s="54">
        <v>269</v>
      </c>
      <c r="V61" s="54">
        <v>590</v>
      </c>
      <c r="W61" s="54">
        <v>544</v>
      </c>
      <c r="X61" s="54">
        <v>391</v>
      </c>
      <c r="Y61" s="54">
        <v>185</v>
      </c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</row>
    <row r="62" spans="1:35" s="240" customFormat="1" ht="15.75" x14ac:dyDescent="0.25">
      <c r="A62" s="49">
        <v>7.4</v>
      </c>
      <c r="B62" s="87" t="s">
        <v>46</v>
      </c>
      <c r="C62" s="252">
        <f t="shared" si="17"/>
        <v>3596</v>
      </c>
      <c r="D62" s="54">
        <v>154</v>
      </c>
      <c r="E62" s="54">
        <v>37</v>
      </c>
      <c r="F62" s="54">
        <v>17</v>
      </c>
      <c r="G62" s="54">
        <v>50</v>
      </c>
      <c r="H62" s="54">
        <v>439</v>
      </c>
      <c r="I62" s="54">
        <v>2</v>
      </c>
      <c r="J62" s="54">
        <v>199</v>
      </c>
      <c r="K62" s="54">
        <v>218</v>
      </c>
      <c r="L62" s="54">
        <v>238</v>
      </c>
      <c r="M62" s="54">
        <v>55</v>
      </c>
      <c r="N62" s="54">
        <v>260</v>
      </c>
      <c r="O62" s="54">
        <v>361</v>
      </c>
      <c r="P62" s="54">
        <v>255</v>
      </c>
      <c r="Q62" s="54">
        <v>490</v>
      </c>
      <c r="R62" s="54">
        <v>205</v>
      </c>
      <c r="S62" s="54">
        <v>205</v>
      </c>
      <c r="T62" s="54">
        <v>62</v>
      </c>
      <c r="U62" s="54">
        <v>39</v>
      </c>
      <c r="V62" s="54">
        <v>186</v>
      </c>
      <c r="W62" s="54">
        <v>101</v>
      </c>
      <c r="X62" s="54">
        <v>23</v>
      </c>
      <c r="Y62" s="54">
        <v>0</v>
      </c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</row>
    <row r="63" spans="1:35" s="240" customFormat="1" ht="15.75" x14ac:dyDescent="0.25">
      <c r="A63" s="49">
        <v>7.5</v>
      </c>
      <c r="B63" s="87" t="s">
        <v>123</v>
      </c>
      <c r="C63" s="252">
        <f t="shared" si="17"/>
        <v>8693</v>
      </c>
      <c r="D63" s="54">
        <v>209</v>
      </c>
      <c r="E63" s="54">
        <v>833</v>
      </c>
      <c r="F63" s="54">
        <v>356</v>
      </c>
      <c r="G63" s="54">
        <v>870</v>
      </c>
      <c r="H63" s="54">
        <v>501</v>
      </c>
      <c r="I63" s="54">
        <v>15</v>
      </c>
      <c r="J63" s="54">
        <v>279</v>
      </c>
      <c r="K63" s="54">
        <v>318</v>
      </c>
      <c r="L63" s="54">
        <v>274</v>
      </c>
      <c r="M63" s="54">
        <v>72</v>
      </c>
      <c r="N63" s="54">
        <v>279</v>
      </c>
      <c r="O63" s="54">
        <v>411</v>
      </c>
      <c r="P63" s="54">
        <v>279</v>
      </c>
      <c r="Q63" s="54">
        <v>554</v>
      </c>
      <c r="R63" s="54">
        <v>598</v>
      </c>
      <c r="S63" s="54">
        <v>393</v>
      </c>
      <c r="T63" s="54">
        <v>124</v>
      </c>
      <c r="U63" s="54">
        <v>308</v>
      </c>
      <c r="V63" s="54">
        <v>776</v>
      </c>
      <c r="W63" s="54">
        <v>645</v>
      </c>
      <c r="X63" s="54">
        <v>414</v>
      </c>
      <c r="Y63" s="54">
        <v>185</v>
      </c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</row>
    <row r="64" spans="1:35" s="240" customFormat="1" ht="15.75" x14ac:dyDescent="0.25">
      <c r="A64" s="49">
        <v>7.7</v>
      </c>
      <c r="B64" s="87" t="s">
        <v>124</v>
      </c>
      <c r="C64" s="252">
        <f t="shared" si="17"/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</row>
    <row r="65" spans="1:35" s="240" customFormat="1" ht="15.75" x14ac:dyDescent="0.25">
      <c r="A65" s="49">
        <v>7.8</v>
      </c>
      <c r="B65" s="87" t="s">
        <v>125</v>
      </c>
      <c r="C65" s="252">
        <f t="shared" si="17"/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</row>
    <row r="66" spans="1:35" s="215" customFormat="1" ht="15.75" x14ac:dyDescent="0.25">
      <c r="A66" s="187">
        <v>7.9</v>
      </c>
      <c r="B66" s="293" t="s">
        <v>142</v>
      </c>
      <c r="C66" s="252">
        <f t="shared" si="17"/>
        <v>0</v>
      </c>
      <c r="D66" s="252">
        <v>0</v>
      </c>
      <c r="E66" s="252">
        <v>0</v>
      </c>
      <c r="F66" s="252">
        <v>0</v>
      </c>
      <c r="G66" s="252">
        <v>0</v>
      </c>
      <c r="H66" s="252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252">
        <v>0</v>
      </c>
      <c r="X66" s="252">
        <v>0</v>
      </c>
      <c r="Y66" s="252">
        <v>0</v>
      </c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</row>
    <row r="67" spans="1:35" s="240" customFormat="1" ht="15.75" x14ac:dyDescent="0.25">
      <c r="A67" s="49">
        <v>7.9</v>
      </c>
      <c r="B67" s="87" t="s">
        <v>121</v>
      </c>
      <c r="C67" s="252">
        <f t="shared" si="17"/>
        <v>124076034</v>
      </c>
      <c r="D67" s="252">
        <v>2875239</v>
      </c>
      <c r="E67" s="252">
        <v>13554718</v>
      </c>
      <c r="F67" s="252">
        <v>6134855</v>
      </c>
      <c r="G67" s="252">
        <v>12149830</v>
      </c>
      <c r="H67" s="252">
        <v>7575165</v>
      </c>
      <c r="I67" s="252">
        <v>65495</v>
      </c>
      <c r="J67" s="252">
        <v>4266097</v>
      </c>
      <c r="K67" s="252">
        <v>4647567</v>
      </c>
      <c r="L67" s="252">
        <v>3411715</v>
      </c>
      <c r="M67" s="252">
        <v>701887</v>
      </c>
      <c r="N67" s="252">
        <v>4483018</v>
      </c>
      <c r="O67" s="252">
        <v>7427407</v>
      </c>
      <c r="P67" s="252">
        <v>4096129</v>
      </c>
      <c r="Q67" s="252">
        <v>9235832</v>
      </c>
      <c r="R67" s="252">
        <v>6274595</v>
      </c>
      <c r="S67" s="252">
        <v>4920645</v>
      </c>
      <c r="T67" s="252">
        <v>1756303</v>
      </c>
      <c r="U67" s="252">
        <v>4283635</v>
      </c>
      <c r="V67" s="252">
        <v>10494237</v>
      </c>
      <c r="W67" s="252">
        <v>6953983</v>
      </c>
      <c r="X67" s="252">
        <v>5449625</v>
      </c>
      <c r="Y67" s="252">
        <v>3318057</v>
      </c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</row>
    <row r="68" spans="1:35" s="240" customFormat="1" ht="15.75" x14ac:dyDescent="0.25">
      <c r="A68" s="49">
        <v>7.11</v>
      </c>
      <c r="B68" s="87" t="s">
        <v>122</v>
      </c>
      <c r="C68" s="252">
        <f t="shared" si="17"/>
        <v>0</v>
      </c>
      <c r="D68" s="252">
        <v>0</v>
      </c>
      <c r="E68" s="252">
        <v>0</v>
      </c>
      <c r="F68" s="252">
        <v>0</v>
      </c>
      <c r="G68" s="252">
        <v>0</v>
      </c>
      <c r="H68" s="252">
        <v>0</v>
      </c>
      <c r="I68" s="252">
        <v>0</v>
      </c>
      <c r="J68" s="252">
        <v>0</v>
      </c>
      <c r="K68" s="252">
        <v>0</v>
      </c>
      <c r="L68" s="252">
        <v>0</v>
      </c>
      <c r="M68" s="252">
        <v>0</v>
      </c>
      <c r="N68" s="252">
        <v>0</v>
      </c>
      <c r="O68" s="252">
        <v>0</v>
      </c>
      <c r="P68" s="252">
        <v>0</v>
      </c>
      <c r="Q68" s="252">
        <v>0</v>
      </c>
      <c r="R68" s="252">
        <v>0</v>
      </c>
      <c r="S68" s="252">
        <v>0</v>
      </c>
      <c r="T68" s="252">
        <v>0</v>
      </c>
      <c r="U68" s="252">
        <v>0</v>
      </c>
      <c r="V68" s="252">
        <v>0</v>
      </c>
      <c r="W68" s="252">
        <v>0</v>
      </c>
      <c r="X68" s="252">
        <v>0</v>
      </c>
      <c r="Y68" s="252">
        <v>0</v>
      </c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</row>
    <row r="69" spans="1:35" s="240" customFormat="1" ht="15.75" x14ac:dyDescent="0.25">
      <c r="A69" s="49">
        <v>7.12</v>
      </c>
      <c r="B69" s="87" t="s">
        <v>126</v>
      </c>
      <c r="C69" s="252">
        <f t="shared" si="17"/>
        <v>0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</row>
    <row r="70" spans="1:35" s="215" customFormat="1" ht="15.75" x14ac:dyDescent="0.25">
      <c r="A70" s="187">
        <v>7.13</v>
      </c>
      <c r="B70" s="293" t="s">
        <v>140</v>
      </c>
      <c r="C70" s="252">
        <f t="shared" si="17"/>
        <v>0</v>
      </c>
      <c r="D70" s="252">
        <v>0</v>
      </c>
      <c r="E70" s="252">
        <v>0</v>
      </c>
      <c r="F70" s="252">
        <v>0</v>
      </c>
      <c r="G70" s="252">
        <v>0</v>
      </c>
      <c r="H70" s="252">
        <v>0</v>
      </c>
      <c r="I70" s="252">
        <v>0</v>
      </c>
      <c r="J70" s="252">
        <v>0</v>
      </c>
      <c r="K70" s="252">
        <v>0</v>
      </c>
      <c r="L70" s="252">
        <v>0</v>
      </c>
      <c r="M70" s="252">
        <v>0</v>
      </c>
      <c r="N70" s="252">
        <v>0</v>
      </c>
      <c r="O70" s="252">
        <v>0</v>
      </c>
      <c r="P70" s="252">
        <v>0</v>
      </c>
      <c r="Q70" s="252">
        <v>0</v>
      </c>
      <c r="R70" s="252">
        <v>0</v>
      </c>
      <c r="S70" s="252">
        <v>0</v>
      </c>
      <c r="T70" s="252">
        <v>0</v>
      </c>
      <c r="U70" s="252">
        <v>0</v>
      </c>
      <c r="V70" s="252">
        <v>0</v>
      </c>
      <c r="W70" s="252">
        <v>0</v>
      </c>
      <c r="X70" s="252">
        <v>0</v>
      </c>
      <c r="Y70" s="252">
        <v>0</v>
      </c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</row>
    <row r="71" spans="1:35" x14ac:dyDescent="0.25">
      <c r="C71" s="3"/>
    </row>
    <row r="72" spans="1:35" x14ac:dyDescent="0.25">
      <c r="C72" s="3"/>
    </row>
    <row r="73" spans="1:35" x14ac:dyDescent="0.25">
      <c r="C73" s="3"/>
    </row>
    <row r="74" spans="1:35" x14ac:dyDescent="0.25">
      <c r="C74" s="3"/>
    </row>
    <row r="75" spans="1:35" x14ac:dyDescent="0.25">
      <c r="C75" s="3"/>
    </row>
    <row r="76" spans="1:35" x14ac:dyDescent="0.25">
      <c r="C76" s="3"/>
    </row>
    <row r="77" spans="1:35" x14ac:dyDescent="0.25">
      <c r="C77" s="3"/>
    </row>
    <row r="78" spans="1:35" x14ac:dyDescent="0.25">
      <c r="C78" s="3"/>
    </row>
    <row r="79" spans="1:35" x14ac:dyDescent="0.25">
      <c r="C79" s="3"/>
    </row>
    <row r="80" spans="1:35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  <row r="172" spans="3:3" x14ac:dyDescent="0.25">
      <c r="C172" s="3"/>
    </row>
    <row r="173" spans="3:3" x14ac:dyDescent="0.25">
      <c r="C173" s="3"/>
    </row>
    <row r="174" spans="3:3" x14ac:dyDescent="0.25">
      <c r="C174" s="3"/>
    </row>
    <row r="175" spans="3:3" x14ac:dyDescent="0.25">
      <c r="C175" s="3"/>
    </row>
    <row r="176" spans="3:3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  <row r="181" spans="3:3" x14ac:dyDescent="0.25">
      <c r="C181" s="3"/>
    </row>
    <row r="182" spans="3:3" x14ac:dyDescent="0.25">
      <c r="C182" s="3"/>
    </row>
    <row r="183" spans="3:3" x14ac:dyDescent="0.25">
      <c r="C183" s="3"/>
    </row>
    <row r="184" spans="3:3" x14ac:dyDescent="0.25">
      <c r="C184" s="3"/>
    </row>
    <row r="185" spans="3:3" x14ac:dyDescent="0.25">
      <c r="C185" s="3"/>
    </row>
    <row r="186" spans="3:3" x14ac:dyDescent="0.25">
      <c r="C186" s="3"/>
    </row>
    <row r="187" spans="3:3" x14ac:dyDescent="0.25">
      <c r="C187" s="3"/>
    </row>
    <row r="188" spans="3:3" x14ac:dyDescent="0.25">
      <c r="C188" s="3"/>
    </row>
    <row r="189" spans="3:3" x14ac:dyDescent="0.25">
      <c r="C189" s="3"/>
    </row>
    <row r="190" spans="3:3" x14ac:dyDescent="0.25">
      <c r="C190" s="3"/>
    </row>
    <row r="191" spans="3:3" x14ac:dyDescent="0.25">
      <c r="C191" s="3"/>
    </row>
    <row r="192" spans="3:3" x14ac:dyDescent="0.25">
      <c r="C192" s="3"/>
    </row>
    <row r="193" spans="3:3" x14ac:dyDescent="0.25">
      <c r="C193" s="3"/>
    </row>
    <row r="194" spans="3:3" x14ac:dyDescent="0.25">
      <c r="C194" s="3"/>
    </row>
    <row r="195" spans="3:3" x14ac:dyDescent="0.25">
      <c r="C195" s="3"/>
    </row>
    <row r="196" spans="3:3" x14ac:dyDescent="0.25">
      <c r="C196" s="3"/>
    </row>
    <row r="197" spans="3:3" x14ac:dyDescent="0.25">
      <c r="C197" s="3"/>
    </row>
    <row r="198" spans="3:3" x14ac:dyDescent="0.25">
      <c r="C198" s="3"/>
    </row>
    <row r="199" spans="3:3" x14ac:dyDescent="0.25">
      <c r="C199" s="3"/>
    </row>
    <row r="200" spans="3:3" x14ac:dyDescent="0.25">
      <c r="C200" s="3"/>
    </row>
    <row r="201" spans="3:3" x14ac:dyDescent="0.25">
      <c r="C201" s="3"/>
    </row>
    <row r="202" spans="3:3" x14ac:dyDescent="0.25">
      <c r="C202" s="3"/>
    </row>
    <row r="203" spans="3:3" x14ac:dyDescent="0.25">
      <c r="C203" s="3"/>
    </row>
    <row r="204" spans="3:3" x14ac:dyDescent="0.25">
      <c r="C204" s="3"/>
    </row>
    <row r="205" spans="3:3" x14ac:dyDescent="0.25">
      <c r="C205" s="3"/>
    </row>
    <row r="206" spans="3:3" x14ac:dyDescent="0.25">
      <c r="C206" s="3"/>
    </row>
    <row r="207" spans="3:3" x14ac:dyDescent="0.25">
      <c r="C207" s="3"/>
    </row>
    <row r="208" spans="3:3" x14ac:dyDescent="0.25">
      <c r="C208" s="3"/>
    </row>
    <row r="209" spans="3:3" x14ac:dyDescent="0.25">
      <c r="C209" s="3"/>
    </row>
    <row r="210" spans="3:3" x14ac:dyDescent="0.25">
      <c r="C210" s="3"/>
    </row>
    <row r="211" spans="3:3" x14ac:dyDescent="0.25">
      <c r="C211" s="3"/>
    </row>
    <row r="212" spans="3:3" x14ac:dyDescent="0.25">
      <c r="C212" s="3"/>
    </row>
    <row r="213" spans="3:3" x14ac:dyDescent="0.25">
      <c r="C213" s="3"/>
    </row>
    <row r="214" spans="3:3" x14ac:dyDescent="0.25">
      <c r="C214" s="3"/>
    </row>
    <row r="215" spans="3:3" x14ac:dyDescent="0.25">
      <c r="C215" s="3"/>
    </row>
    <row r="216" spans="3:3" x14ac:dyDescent="0.25">
      <c r="C216" s="3"/>
    </row>
    <row r="217" spans="3:3" x14ac:dyDescent="0.25">
      <c r="C217" s="3"/>
    </row>
    <row r="218" spans="3:3" x14ac:dyDescent="0.25">
      <c r="C218" s="3"/>
    </row>
    <row r="219" spans="3:3" x14ac:dyDescent="0.25">
      <c r="C219" s="3"/>
    </row>
    <row r="220" spans="3:3" x14ac:dyDescent="0.25">
      <c r="C220" s="3"/>
    </row>
    <row r="221" spans="3:3" x14ac:dyDescent="0.25">
      <c r="C221" s="3"/>
    </row>
    <row r="222" spans="3:3" x14ac:dyDescent="0.25">
      <c r="C222" s="3"/>
    </row>
    <row r="223" spans="3:3" x14ac:dyDescent="0.25">
      <c r="C223" s="3"/>
    </row>
    <row r="224" spans="3:3" x14ac:dyDescent="0.25">
      <c r="C224" s="3"/>
    </row>
    <row r="225" spans="3:3" x14ac:dyDescent="0.25">
      <c r="C225" s="3"/>
    </row>
    <row r="226" spans="3:3" x14ac:dyDescent="0.25">
      <c r="C226" s="3"/>
    </row>
    <row r="227" spans="3:3" x14ac:dyDescent="0.25">
      <c r="C227" s="3"/>
    </row>
    <row r="228" spans="3:3" x14ac:dyDescent="0.25">
      <c r="C228" s="3"/>
    </row>
    <row r="229" spans="3:3" x14ac:dyDescent="0.25">
      <c r="C229" s="3"/>
    </row>
    <row r="230" spans="3:3" x14ac:dyDescent="0.25">
      <c r="C230" s="3"/>
    </row>
    <row r="231" spans="3:3" x14ac:dyDescent="0.25">
      <c r="C231" s="3"/>
    </row>
    <row r="232" spans="3:3" x14ac:dyDescent="0.25">
      <c r="C232" s="3"/>
    </row>
    <row r="233" spans="3:3" x14ac:dyDescent="0.25">
      <c r="C233" s="3"/>
    </row>
    <row r="234" spans="3:3" x14ac:dyDescent="0.25">
      <c r="C234" s="3"/>
    </row>
    <row r="235" spans="3:3" x14ac:dyDescent="0.25">
      <c r="C235" s="3"/>
    </row>
    <row r="236" spans="3:3" x14ac:dyDescent="0.25">
      <c r="C236" s="3"/>
    </row>
    <row r="237" spans="3:3" x14ac:dyDescent="0.25">
      <c r="C237" s="3"/>
    </row>
    <row r="238" spans="3:3" x14ac:dyDescent="0.25">
      <c r="C238" s="3"/>
    </row>
    <row r="239" spans="3:3" x14ac:dyDescent="0.25">
      <c r="C239" s="3"/>
    </row>
    <row r="240" spans="3:3" x14ac:dyDescent="0.25">
      <c r="C240" s="3"/>
    </row>
    <row r="241" spans="3:3" x14ac:dyDescent="0.25">
      <c r="C241" s="3"/>
    </row>
    <row r="242" spans="3:3" x14ac:dyDescent="0.25">
      <c r="C242" s="3"/>
    </row>
    <row r="243" spans="3:3" x14ac:dyDescent="0.25">
      <c r="C243" s="3"/>
    </row>
    <row r="244" spans="3:3" x14ac:dyDescent="0.25">
      <c r="C244" s="3"/>
    </row>
    <row r="245" spans="3:3" x14ac:dyDescent="0.25">
      <c r="C245" s="3"/>
    </row>
    <row r="246" spans="3:3" x14ac:dyDescent="0.25">
      <c r="C246" s="3"/>
    </row>
    <row r="247" spans="3:3" x14ac:dyDescent="0.25">
      <c r="C247" s="3"/>
    </row>
    <row r="248" spans="3:3" x14ac:dyDescent="0.25">
      <c r="C248" s="3"/>
    </row>
    <row r="249" spans="3:3" x14ac:dyDescent="0.25">
      <c r="C249" s="3"/>
    </row>
    <row r="250" spans="3:3" x14ac:dyDescent="0.25">
      <c r="C250" s="3"/>
    </row>
    <row r="251" spans="3:3" x14ac:dyDescent="0.25">
      <c r="C251" s="3"/>
    </row>
    <row r="252" spans="3:3" x14ac:dyDescent="0.25">
      <c r="C252" s="3"/>
    </row>
    <row r="253" spans="3:3" x14ac:dyDescent="0.25">
      <c r="C253" s="3"/>
    </row>
    <row r="254" spans="3:3" x14ac:dyDescent="0.25">
      <c r="C254" s="3"/>
    </row>
    <row r="255" spans="3:3" x14ac:dyDescent="0.25">
      <c r="C255" s="3"/>
    </row>
    <row r="256" spans="3:3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  <row r="382" spans="3:3" x14ac:dyDescent="0.25">
      <c r="C382" s="3"/>
    </row>
    <row r="383" spans="3:3" x14ac:dyDescent="0.25">
      <c r="C383" s="3"/>
    </row>
    <row r="384" spans="3:3" x14ac:dyDescent="0.25">
      <c r="C384" s="3"/>
    </row>
    <row r="385" spans="3:3" x14ac:dyDescent="0.25">
      <c r="C385" s="3"/>
    </row>
    <row r="386" spans="3:3" x14ac:dyDescent="0.25">
      <c r="C386" s="3"/>
    </row>
    <row r="387" spans="3:3" x14ac:dyDescent="0.25">
      <c r="C387" s="3"/>
    </row>
    <row r="388" spans="3:3" x14ac:dyDescent="0.25">
      <c r="C388" s="3"/>
    </row>
    <row r="389" spans="3:3" x14ac:dyDescent="0.25">
      <c r="C389" s="3"/>
    </row>
    <row r="390" spans="3:3" x14ac:dyDescent="0.25">
      <c r="C390" s="3"/>
    </row>
    <row r="391" spans="3:3" x14ac:dyDescent="0.25">
      <c r="C391" s="3"/>
    </row>
    <row r="392" spans="3:3" x14ac:dyDescent="0.25">
      <c r="C392" s="3"/>
    </row>
    <row r="393" spans="3:3" x14ac:dyDescent="0.25">
      <c r="C393" s="3"/>
    </row>
    <row r="394" spans="3:3" x14ac:dyDescent="0.25">
      <c r="C394" s="3"/>
    </row>
    <row r="395" spans="3:3" x14ac:dyDescent="0.25">
      <c r="C395" s="3"/>
    </row>
    <row r="396" spans="3:3" x14ac:dyDescent="0.25">
      <c r="C396" s="3"/>
    </row>
    <row r="397" spans="3:3" x14ac:dyDescent="0.25">
      <c r="C397" s="3"/>
    </row>
    <row r="398" spans="3:3" x14ac:dyDescent="0.25">
      <c r="C398" s="3"/>
    </row>
    <row r="399" spans="3:3" x14ac:dyDescent="0.25">
      <c r="C399" s="3"/>
    </row>
    <row r="400" spans="3:3" x14ac:dyDescent="0.25">
      <c r="C400" s="3"/>
    </row>
    <row r="401" spans="3:3" x14ac:dyDescent="0.25">
      <c r="C401" s="3"/>
    </row>
    <row r="402" spans="3:3" x14ac:dyDescent="0.25">
      <c r="C402" s="3"/>
    </row>
    <row r="403" spans="3:3" x14ac:dyDescent="0.25">
      <c r="C403" s="3"/>
    </row>
    <row r="404" spans="3:3" x14ac:dyDescent="0.25">
      <c r="C404" s="3"/>
    </row>
    <row r="405" spans="3:3" x14ac:dyDescent="0.25">
      <c r="C405" s="3"/>
    </row>
    <row r="406" spans="3:3" x14ac:dyDescent="0.25">
      <c r="C406" s="3"/>
    </row>
    <row r="407" spans="3:3" x14ac:dyDescent="0.25">
      <c r="C407" s="3"/>
    </row>
    <row r="408" spans="3:3" x14ac:dyDescent="0.25">
      <c r="C408" s="3"/>
    </row>
    <row r="409" spans="3:3" x14ac:dyDescent="0.25">
      <c r="C409" s="3"/>
    </row>
    <row r="410" spans="3:3" x14ac:dyDescent="0.25">
      <c r="C410" s="3"/>
    </row>
    <row r="411" spans="3:3" x14ac:dyDescent="0.25">
      <c r="C411" s="3"/>
    </row>
    <row r="412" spans="3:3" x14ac:dyDescent="0.25">
      <c r="C412" s="3"/>
    </row>
    <row r="413" spans="3:3" x14ac:dyDescent="0.25">
      <c r="C413" s="3"/>
    </row>
    <row r="414" spans="3:3" x14ac:dyDescent="0.25">
      <c r="C414" s="3"/>
    </row>
    <row r="415" spans="3:3" x14ac:dyDescent="0.25">
      <c r="C415" s="3"/>
    </row>
    <row r="416" spans="3:3" x14ac:dyDescent="0.25">
      <c r="C416" s="3"/>
    </row>
    <row r="417" spans="3:3" x14ac:dyDescent="0.25">
      <c r="C417" s="3"/>
    </row>
    <row r="418" spans="3:3" x14ac:dyDescent="0.25">
      <c r="C418" s="3"/>
    </row>
    <row r="419" spans="3:3" x14ac:dyDescent="0.25">
      <c r="C419" s="3"/>
    </row>
    <row r="420" spans="3:3" x14ac:dyDescent="0.25">
      <c r="C420" s="3"/>
    </row>
    <row r="421" spans="3:3" x14ac:dyDescent="0.25">
      <c r="C421" s="3"/>
    </row>
    <row r="422" spans="3:3" x14ac:dyDescent="0.25">
      <c r="C422" s="3"/>
    </row>
    <row r="423" spans="3:3" x14ac:dyDescent="0.25">
      <c r="C423" s="3"/>
    </row>
    <row r="424" spans="3:3" x14ac:dyDescent="0.25">
      <c r="C424" s="3"/>
    </row>
    <row r="425" spans="3:3" x14ac:dyDescent="0.25">
      <c r="C425" s="3"/>
    </row>
    <row r="426" spans="3:3" x14ac:dyDescent="0.25">
      <c r="C426" s="3"/>
    </row>
    <row r="427" spans="3:3" x14ac:dyDescent="0.25">
      <c r="C427" s="3"/>
    </row>
    <row r="428" spans="3:3" x14ac:dyDescent="0.25">
      <c r="C428" s="3"/>
    </row>
    <row r="429" spans="3:3" x14ac:dyDescent="0.25">
      <c r="C429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40" spans="3:3" x14ac:dyDescent="0.25">
      <c r="C440" s="3"/>
    </row>
    <row r="441" spans="3:3" x14ac:dyDescent="0.25">
      <c r="C441" s="3"/>
    </row>
    <row r="442" spans="3:3" x14ac:dyDescent="0.25">
      <c r="C442" s="3"/>
    </row>
    <row r="443" spans="3:3" x14ac:dyDescent="0.25">
      <c r="C443" s="3"/>
    </row>
    <row r="444" spans="3:3" x14ac:dyDescent="0.25">
      <c r="C444" s="3"/>
    </row>
    <row r="445" spans="3:3" x14ac:dyDescent="0.25">
      <c r="C445" s="3"/>
    </row>
    <row r="446" spans="3:3" x14ac:dyDescent="0.25">
      <c r="C446" s="3"/>
    </row>
    <row r="447" spans="3:3" x14ac:dyDescent="0.25">
      <c r="C447" s="3"/>
    </row>
    <row r="448" spans="3:3" x14ac:dyDescent="0.25">
      <c r="C448" s="3"/>
    </row>
    <row r="449" spans="3:3" x14ac:dyDescent="0.25">
      <c r="C449" s="3"/>
    </row>
    <row r="450" spans="3:3" x14ac:dyDescent="0.25">
      <c r="C450" s="3"/>
    </row>
    <row r="451" spans="3:3" x14ac:dyDescent="0.25">
      <c r="C451" s="3"/>
    </row>
    <row r="452" spans="3:3" x14ac:dyDescent="0.25">
      <c r="C452" s="3"/>
    </row>
    <row r="453" spans="3:3" x14ac:dyDescent="0.25">
      <c r="C453" s="3"/>
    </row>
    <row r="454" spans="3:3" x14ac:dyDescent="0.25">
      <c r="C454" s="3"/>
    </row>
    <row r="455" spans="3:3" x14ac:dyDescent="0.25">
      <c r="C455" s="3"/>
    </row>
    <row r="456" spans="3:3" x14ac:dyDescent="0.25">
      <c r="C456" s="3"/>
    </row>
    <row r="457" spans="3:3" x14ac:dyDescent="0.25">
      <c r="C457" s="3"/>
    </row>
    <row r="458" spans="3:3" x14ac:dyDescent="0.25">
      <c r="C458" s="3"/>
    </row>
    <row r="459" spans="3:3" x14ac:dyDescent="0.25">
      <c r="C459" s="3"/>
    </row>
    <row r="460" spans="3:3" x14ac:dyDescent="0.25">
      <c r="C460" s="3"/>
    </row>
    <row r="461" spans="3:3" x14ac:dyDescent="0.25">
      <c r="C461" s="3"/>
    </row>
    <row r="462" spans="3:3" x14ac:dyDescent="0.25">
      <c r="C462" s="3"/>
    </row>
    <row r="463" spans="3:3" x14ac:dyDescent="0.25">
      <c r="C463" s="3"/>
    </row>
    <row r="464" spans="3:3" x14ac:dyDescent="0.25">
      <c r="C464" s="3"/>
    </row>
    <row r="465" spans="3:3" x14ac:dyDescent="0.25">
      <c r="C465" s="3"/>
    </row>
    <row r="466" spans="3:3" x14ac:dyDescent="0.25">
      <c r="C466" s="3"/>
    </row>
    <row r="467" spans="3:3" x14ac:dyDescent="0.25">
      <c r="C467" s="3"/>
    </row>
    <row r="468" spans="3:3" x14ac:dyDescent="0.25">
      <c r="C468" s="3"/>
    </row>
    <row r="469" spans="3:3" x14ac:dyDescent="0.25">
      <c r="C469" s="3"/>
    </row>
    <row r="470" spans="3:3" x14ac:dyDescent="0.25">
      <c r="C470" s="3"/>
    </row>
    <row r="471" spans="3:3" x14ac:dyDescent="0.25">
      <c r="C471" s="3"/>
    </row>
    <row r="472" spans="3:3" x14ac:dyDescent="0.25">
      <c r="C472" s="3"/>
    </row>
    <row r="473" spans="3:3" x14ac:dyDescent="0.25">
      <c r="C473" s="3"/>
    </row>
    <row r="474" spans="3:3" x14ac:dyDescent="0.25">
      <c r="C474" s="3"/>
    </row>
    <row r="475" spans="3:3" x14ac:dyDescent="0.25">
      <c r="C475" s="3"/>
    </row>
    <row r="476" spans="3:3" x14ac:dyDescent="0.25">
      <c r="C476" s="3"/>
    </row>
    <row r="477" spans="3:3" x14ac:dyDescent="0.25">
      <c r="C477" s="3"/>
    </row>
    <row r="478" spans="3:3" x14ac:dyDescent="0.25">
      <c r="C478" s="3"/>
    </row>
    <row r="479" spans="3:3" x14ac:dyDescent="0.25">
      <c r="C479" s="3"/>
    </row>
    <row r="480" spans="3:3" x14ac:dyDescent="0.25">
      <c r="C480" s="3"/>
    </row>
    <row r="481" spans="3:3" x14ac:dyDescent="0.25">
      <c r="C481" s="3"/>
    </row>
    <row r="482" spans="3:3" x14ac:dyDescent="0.25">
      <c r="C482" s="3"/>
    </row>
    <row r="483" spans="3:3" x14ac:dyDescent="0.25">
      <c r="C483" s="3"/>
    </row>
    <row r="484" spans="3:3" x14ac:dyDescent="0.25">
      <c r="C484" s="3"/>
    </row>
    <row r="485" spans="3:3" x14ac:dyDescent="0.25">
      <c r="C485" s="3"/>
    </row>
    <row r="486" spans="3:3" x14ac:dyDescent="0.25">
      <c r="C486" s="3"/>
    </row>
    <row r="487" spans="3:3" x14ac:dyDescent="0.25">
      <c r="C487" s="3"/>
    </row>
    <row r="488" spans="3:3" x14ac:dyDescent="0.25">
      <c r="C488" s="3"/>
    </row>
    <row r="489" spans="3:3" x14ac:dyDescent="0.25">
      <c r="C489" s="3"/>
    </row>
    <row r="490" spans="3:3" x14ac:dyDescent="0.25">
      <c r="C490" s="3"/>
    </row>
    <row r="491" spans="3:3" x14ac:dyDescent="0.25">
      <c r="C491" s="3"/>
    </row>
    <row r="492" spans="3:3" x14ac:dyDescent="0.25">
      <c r="C492" s="3"/>
    </row>
    <row r="493" spans="3:3" x14ac:dyDescent="0.25">
      <c r="C493" s="3"/>
    </row>
    <row r="494" spans="3:3" x14ac:dyDescent="0.25">
      <c r="C494" s="3"/>
    </row>
    <row r="495" spans="3:3" x14ac:dyDescent="0.25">
      <c r="C495" s="3"/>
    </row>
    <row r="496" spans="3:3" x14ac:dyDescent="0.25">
      <c r="C496" s="3"/>
    </row>
    <row r="497" spans="3:3" x14ac:dyDescent="0.25">
      <c r="C497" s="3"/>
    </row>
    <row r="498" spans="3:3" x14ac:dyDescent="0.25">
      <c r="C498" s="3"/>
    </row>
    <row r="499" spans="3:3" x14ac:dyDescent="0.25">
      <c r="C499" s="3"/>
    </row>
    <row r="500" spans="3:3" x14ac:dyDescent="0.25">
      <c r="C500" s="3"/>
    </row>
    <row r="501" spans="3:3" x14ac:dyDescent="0.25">
      <c r="C501" s="3"/>
    </row>
    <row r="502" spans="3:3" x14ac:dyDescent="0.25">
      <c r="C502" s="3"/>
    </row>
    <row r="503" spans="3:3" x14ac:dyDescent="0.25">
      <c r="C503" s="3"/>
    </row>
    <row r="504" spans="3:3" x14ac:dyDescent="0.25">
      <c r="C504" s="3"/>
    </row>
    <row r="505" spans="3:3" x14ac:dyDescent="0.25">
      <c r="C505" s="3"/>
    </row>
    <row r="506" spans="3:3" x14ac:dyDescent="0.25">
      <c r="C506" s="3"/>
    </row>
    <row r="507" spans="3:3" x14ac:dyDescent="0.25">
      <c r="C507" s="3"/>
    </row>
    <row r="508" spans="3:3" x14ac:dyDescent="0.25">
      <c r="C508" s="3"/>
    </row>
    <row r="509" spans="3:3" x14ac:dyDescent="0.25">
      <c r="C509" s="3"/>
    </row>
    <row r="510" spans="3:3" x14ac:dyDescent="0.25">
      <c r="C510" s="3"/>
    </row>
    <row r="511" spans="3:3" x14ac:dyDescent="0.25">
      <c r="C511" s="3"/>
    </row>
    <row r="512" spans="3:3" x14ac:dyDescent="0.25">
      <c r="C512" s="3"/>
    </row>
    <row r="513" spans="3:3" x14ac:dyDescent="0.25">
      <c r="C513" s="3"/>
    </row>
    <row r="514" spans="3:3" x14ac:dyDescent="0.25">
      <c r="C514" s="3"/>
    </row>
    <row r="515" spans="3:3" x14ac:dyDescent="0.25">
      <c r="C515" s="3"/>
    </row>
    <row r="516" spans="3:3" x14ac:dyDescent="0.25">
      <c r="C516" s="3"/>
    </row>
    <row r="517" spans="3:3" x14ac:dyDescent="0.25">
      <c r="C517" s="3"/>
    </row>
    <row r="518" spans="3:3" x14ac:dyDescent="0.25">
      <c r="C518" s="3"/>
    </row>
    <row r="519" spans="3:3" x14ac:dyDescent="0.25">
      <c r="C519" s="3"/>
    </row>
    <row r="520" spans="3:3" x14ac:dyDescent="0.25">
      <c r="C520" s="3"/>
    </row>
    <row r="521" spans="3:3" x14ac:dyDescent="0.25">
      <c r="C521" s="3"/>
    </row>
    <row r="522" spans="3:3" x14ac:dyDescent="0.25">
      <c r="C522" s="3"/>
    </row>
    <row r="523" spans="3:3" x14ac:dyDescent="0.25">
      <c r="C523" s="3"/>
    </row>
    <row r="524" spans="3:3" x14ac:dyDescent="0.25">
      <c r="C524" s="3"/>
    </row>
    <row r="525" spans="3:3" x14ac:dyDescent="0.25">
      <c r="C525" s="3"/>
    </row>
    <row r="526" spans="3:3" x14ac:dyDescent="0.25">
      <c r="C526" s="3"/>
    </row>
    <row r="527" spans="3:3" x14ac:dyDescent="0.25">
      <c r="C527" s="3"/>
    </row>
    <row r="528" spans="3:3" x14ac:dyDescent="0.25">
      <c r="C528" s="3"/>
    </row>
    <row r="529" spans="3:3" x14ac:dyDescent="0.25">
      <c r="C529" s="3"/>
    </row>
    <row r="530" spans="3:3" x14ac:dyDescent="0.25">
      <c r="C530" s="3"/>
    </row>
    <row r="531" spans="3:3" x14ac:dyDescent="0.25">
      <c r="C531" s="3"/>
    </row>
    <row r="532" spans="3:3" x14ac:dyDescent="0.25">
      <c r="C532" s="3"/>
    </row>
    <row r="533" spans="3:3" x14ac:dyDescent="0.25">
      <c r="C533" s="3"/>
    </row>
    <row r="534" spans="3:3" x14ac:dyDescent="0.25">
      <c r="C534" s="3"/>
    </row>
    <row r="535" spans="3:3" x14ac:dyDescent="0.25">
      <c r="C535" s="3"/>
    </row>
    <row r="536" spans="3:3" x14ac:dyDescent="0.25">
      <c r="C536" s="3"/>
    </row>
    <row r="537" spans="3:3" x14ac:dyDescent="0.25">
      <c r="C537" s="3"/>
    </row>
    <row r="538" spans="3:3" x14ac:dyDescent="0.25">
      <c r="C538" s="3"/>
    </row>
    <row r="539" spans="3:3" x14ac:dyDescent="0.25">
      <c r="C539" s="3"/>
    </row>
    <row r="540" spans="3:3" x14ac:dyDescent="0.25">
      <c r="C540" s="3"/>
    </row>
    <row r="541" spans="3:3" x14ac:dyDescent="0.25">
      <c r="C541" s="3"/>
    </row>
    <row r="542" spans="3:3" x14ac:dyDescent="0.25">
      <c r="C542" s="3"/>
    </row>
    <row r="543" spans="3:3" x14ac:dyDescent="0.25">
      <c r="C543" s="3"/>
    </row>
    <row r="544" spans="3:3" x14ac:dyDescent="0.25">
      <c r="C544" s="3"/>
    </row>
    <row r="545" spans="3:3" x14ac:dyDescent="0.25">
      <c r="C545" s="3"/>
    </row>
    <row r="546" spans="3:3" x14ac:dyDescent="0.25">
      <c r="C546" s="3"/>
    </row>
    <row r="547" spans="3:3" x14ac:dyDescent="0.25">
      <c r="C547" s="3"/>
    </row>
    <row r="548" spans="3:3" x14ac:dyDescent="0.25">
      <c r="C548" s="3"/>
    </row>
    <row r="549" spans="3:3" x14ac:dyDescent="0.25">
      <c r="C549" s="3"/>
    </row>
    <row r="550" spans="3:3" x14ac:dyDescent="0.25">
      <c r="C550" s="3"/>
    </row>
    <row r="551" spans="3:3" x14ac:dyDescent="0.25">
      <c r="C551" s="3"/>
    </row>
    <row r="552" spans="3:3" x14ac:dyDescent="0.25">
      <c r="C552" s="3"/>
    </row>
    <row r="553" spans="3:3" x14ac:dyDescent="0.25">
      <c r="C553" s="3"/>
    </row>
    <row r="554" spans="3:3" x14ac:dyDescent="0.25">
      <c r="C554" s="3"/>
    </row>
    <row r="555" spans="3:3" x14ac:dyDescent="0.25">
      <c r="C555" s="3"/>
    </row>
    <row r="556" spans="3:3" x14ac:dyDescent="0.25">
      <c r="C556" s="3"/>
    </row>
    <row r="557" spans="3:3" x14ac:dyDescent="0.25">
      <c r="C557" s="3"/>
    </row>
    <row r="558" spans="3:3" x14ac:dyDescent="0.25">
      <c r="C558" s="3"/>
    </row>
    <row r="559" spans="3:3" x14ac:dyDescent="0.25">
      <c r="C559" s="3"/>
    </row>
    <row r="560" spans="3:3" x14ac:dyDescent="0.25">
      <c r="C560" s="3"/>
    </row>
    <row r="561" spans="3:3" x14ac:dyDescent="0.25">
      <c r="C561" s="3"/>
    </row>
    <row r="562" spans="3:3" x14ac:dyDescent="0.25">
      <c r="C562" s="3"/>
    </row>
    <row r="563" spans="3:3" x14ac:dyDescent="0.25">
      <c r="C563" s="3"/>
    </row>
    <row r="564" spans="3:3" x14ac:dyDescent="0.25">
      <c r="C564" s="3"/>
    </row>
    <row r="565" spans="3:3" x14ac:dyDescent="0.25">
      <c r="C565" s="3"/>
    </row>
    <row r="566" spans="3:3" x14ac:dyDescent="0.25">
      <c r="C566" s="3"/>
    </row>
    <row r="567" spans="3:3" x14ac:dyDescent="0.25">
      <c r="C567" s="3"/>
    </row>
    <row r="568" spans="3:3" x14ac:dyDescent="0.25">
      <c r="C568" s="3"/>
    </row>
    <row r="569" spans="3:3" x14ac:dyDescent="0.25">
      <c r="C569" s="3"/>
    </row>
    <row r="570" spans="3:3" x14ac:dyDescent="0.25">
      <c r="C570" s="3"/>
    </row>
    <row r="571" spans="3:3" x14ac:dyDescent="0.25">
      <c r="C571" s="3"/>
    </row>
    <row r="572" spans="3:3" x14ac:dyDescent="0.25">
      <c r="C572" s="3"/>
    </row>
    <row r="573" spans="3:3" x14ac:dyDescent="0.25">
      <c r="C573" s="3"/>
    </row>
    <row r="574" spans="3:3" x14ac:dyDescent="0.25">
      <c r="C574" s="3"/>
    </row>
    <row r="575" spans="3:3" x14ac:dyDescent="0.25">
      <c r="C575" s="3"/>
    </row>
    <row r="576" spans="3:3" x14ac:dyDescent="0.25">
      <c r="C576" s="3"/>
    </row>
    <row r="577" spans="3:3" x14ac:dyDescent="0.25">
      <c r="C577" s="3"/>
    </row>
    <row r="578" spans="3:3" x14ac:dyDescent="0.25">
      <c r="C578" s="3"/>
    </row>
    <row r="579" spans="3:3" x14ac:dyDescent="0.25">
      <c r="C579" s="3"/>
    </row>
    <row r="580" spans="3:3" x14ac:dyDescent="0.25">
      <c r="C580" s="3"/>
    </row>
    <row r="581" spans="3:3" x14ac:dyDescent="0.25">
      <c r="C581" s="3"/>
    </row>
    <row r="582" spans="3:3" x14ac:dyDescent="0.25">
      <c r="C582" s="3"/>
    </row>
    <row r="583" spans="3:3" x14ac:dyDescent="0.25">
      <c r="C583" s="3"/>
    </row>
    <row r="584" spans="3:3" x14ac:dyDescent="0.25">
      <c r="C584" s="3"/>
    </row>
    <row r="585" spans="3:3" x14ac:dyDescent="0.25">
      <c r="C585" s="3"/>
    </row>
    <row r="586" spans="3:3" x14ac:dyDescent="0.25">
      <c r="C586" s="3"/>
    </row>
    <row r="587" spans="3:3" x14ac:dyDescent="0.25">
      <c r="C587" s="3"/>
    </row>
    <row r="588" spans="3:3" x14ac:dyDescent="0.25">
      <c r="C588" s="3"/>
    </row>
    <row r="589" spans="3:3" x14ac:dyDescent="0.25">
      <c r="C589" s="3"/>
    </row>
    <row r="590" spans="3:3" x14ac:dyDescent="0.25">
      <c r="C590" s="3"/>
    </row>
    <row r="591" spans="3:3" x14ac:dyDescent="0.25">
      <c r="C591" s="3"/>
    </row>
    <row r="592" spans="3:3" x14ac:dyDescent="0.25">
      <c r="C592" s="3"/>
    </row>
    <row r="593" spans="3:3" x14ac:dyDescent="0.25">
      <c r="C593" s="3"/>
    </row>
    <row r="594" spans="3:3" x14ac:dyDescent="0.25">
      <c r="C594" s="3"/>
    </row>
    <row r="595" spans="3:3" x14ac:dyDescent="0.25">
      <c r="C595" s="3"/>
    </row>
    <row r="596" spans="3:3" x14ac:dyDescent="0.25">
      <c r="C596" s="3"/>
    </row>
    <row r="597" spans="3:3" x14ac:dyDescent="0.25">
      <c r="C597" s="3"/>
    </row>
    <row r="598" spans="3:3" x14ac:dyDescent="0.25">
      <c r="C598" s="3"/>
    </row>
    <row r="599" spans="3:3" x14ac:dyDescent="0.25">
      <c r="C599" s="3"/>
    </row>
    <row r="600" spans="3:3" x14ac:dyDescent="0.25">
      <c r="C600" s="3"/>
    </row>
    <row r="601" spans="3:3" x14ac:dyDescent="0.25">
      <c r="C601" s="3"/>
    </row>
    <row r="602" spans="3:3" x14ac:dyDescent="0.25">
      <c r="C602" s="3"/>
    </row>
    <row r="603" spans="3:3" x14ac:dyDescent="0.25">
      <c r="C603" s="3"/>
    </row>
    <row r="604" spans="3:3" x14ac:dyDescent="0.25">
      <c r="C604" s="3"/>
    </row>
    <row r="605" spans="3:3" x14ac:dyDescent="0.25">
      <c r="C605" s="3"/>
    </row>
    <row r="606" spans="3:3" x14ac:dyDescent="0.25">
      <c r="C606" s="3"/>
    </row>
    <row r="607" spans="3:3" x14ac:dyDescent="0.25">
      <c r="C607" s="3"/>
    </row>
    <row r="608" spans="3:3" x14ac:dyDescent="0.25">
      <c r="C608" s="3"/>
    </row>
    <row r="609" spans="3:3" x14ac:dyDescent="0.25">
      <c r="C609" s="3"/>
    </row>
    <row r="610" spans="3:3" x14ac:dyDescent="0.25">
      <c r="C610" s="3"/>
    </row>
    <row r="611" spans="3:3" x14ac:dyDescent="0.25">
      <c r="C611" s="3"/>
    </row>
    <row r="612" spans="3:3" x14ac:dyDescent="0.25">
      <c r="C612" s="3"/>
    </row>
    <row r="613" spans="3:3" x14ac:dyDescent="0.25">
      <c r="C613" s="3"/>
    </row>
    <row r="614" spans="3:3" x14ac:dyDescent="0.25">
      <c r="C614" s="3"/>
    </row>
    <row r="615" spans="3:3" x14ac:dyDescent="0.25">
      <c r="C615" s="3"/>
    </row>
    <row r="616" spans="3:3" x14ac:dyDescent="0.25">
      <c r="C616" s="3"/>
    </row>
    <row r="617" spans="3:3" x14ac:dyDescent="0.25">
      <c r="C617" s="3"/>
    </row>
    <row r="618" spans="3:3" x14ac:dyDescent="0.25">
      <c r="C618" s="3"/>
    </row>
    <row r="619" spans="3:3" x14ac:dyDescent="0.25">
      <c r="C619" s="3"/>
    </row>
    <row r="620" spans="3:3" x14ac:dyDescent="0.25">
      <c r="C620" s="3"/>
    </row>
    <row r="621" spans="3:3" x14ac:dyDescent="0.25">
      <c r="C621" s="3"/>
    </row>
    <row r="622" spans="3:3" x14ac:dyDescent="0.25">
      <c r="C622" s="3"/>
    </row>
    <row r="623" spans="3:3" x14ac:dyDescent="0.25">
      <c r="C623" s="3"/>
    </row>
    <row r="624" spans="3:3" x14ac:dyDescent="0.25">
      <c r="C624" s="3"/>
    </row>
    <row r="625" spans="3:3" x14ac:dyDescent="0.25">
      <c r="C625" s="3"/>
    </row>
    <row r="626" spans="3:3" x14ac:dyDescent="0.25">
      <c r="C626" s="3"/>
    </row>
    <row r="627" spans="3:3" x14ac:dyDescent="0.25">
      <c r="C627" s="3"/>
    </row>
    <row r="628" spans="3:3" x14ac:dyDescent="0.25">
      <c r="C628" s="3"/>
    </row>
    <row r="629" spans="3:3" x14ac:dyDescent="0.25">
      <c r="C629" s="3"/>
    </row>
    <row r="630" spans="3:3" x14ac:dyDescent="0.25">
      <c r="C630" s="3"/>
    </row>
    <row r="631" spans="3:3" x14ac:dyDescent="0.25">
      <c r="C631" s="3"/>
    </row>
    <row r="632" spans="3:3" x14ac:dyDescent="0.25">
      <c r="C632" s="3"/>
    </row>
    <row r="633" spans="3:3" x14ac:dyDescent="0.25">
      <c r="C633" s="3"/>
    </row>
    <row r="634" spans="3:3" x14ac:dyDescent="0.25">
      <c r="C634" s="3"/>
    </row>
    <row r="635" spans="3:3" x14ac:dyDescent="0.25">
      <c r="C635" s="3"/>
    </row>
    <row r="636" spans="3:3" x14ac:dyDescent="0.25">
      <c r="C636" s="3"/>
    </row>
    <row r="637" spans="3:3" x14ac:dyDescent="0.25">
      <c r="C637" s="3"/>
    </row>
    <row r="638" spans="3:3" x14ac:dyDescent="0.25">
      <c r="C638" s="3"/>
    </row>
    <row r="639" spans="3:3" x14ac:dyDescent="0.25">
      <c r="C639" s="3"/>
    </row>
    <row r="640" spans="3:3" x14ac:dyDescent="0.25">
      <c r="C640" s="3"/>
    </row>
    <row r="641" spans="3:3" x14ac:dyDescent="0.25">
      <c r="C641" s="3"/>
    </row>
    <row r="642" spans="3:3" x14ac:dyDescent="0.25">
      <c r="C642" s="3"/>
    </row>
    <row r="643" spans="3:3" x14ac:dyDescent="0.25">
      <c r="C643" s="3"/>
    </row>
    <row r="644" spans="3:3" x14ac:dyDescent="0.25">
      <c r="C644" s="3"/>
    </row>
    <row r="645" spans="3:3" x14ac:dyDescent="0.25">
      <c r="C645" s="3"/>
    </row>
    <row r="646" spans="3:3" x14ac:dyDescent="0.25">
      <c r="C646" s="3"/>
    </row>
    <row r="647" spans="3:3" x14ac:dyDescent="0.25">
      <c r="C647" s="3"/>
    </row>
    <row r="648" spans="3:3" x14ac:dyDescent="0.25">
      <c r="C648" s="3"/>
    </row>
    <row r="649" spans="3:3" x14ac:dyDescent="0.25">
      <c r="C649" s="3"/>
    </row>
    <row r="650" spans="3:3" x14ac:dyDescent="0.25">
      <c r="C650" s="3"/>
    </row>
    <row r="651" spans="3:3" x14ac:dyDescent="0.25">
      <c r="C651" s="3"/>
    </row>
    <row r="652" spans="3:3" x14ac:dyDescent="0.25">
      <c r="C652" s="3"/>
    </row>
    <row r="653" spans="3:3" x14ac:dyDescent="0.25">
      <c r="C653" s="3"/>
    </row>
    <row r="654" spans="3:3" x14ac:dyDescent="0.25">
      <c r="C654" s="3"/>
    </row>
    <row r="655" spans="3:3" x14ac:dyDescent="0.25">
      <c r="C655" s="3"/>
    </row>
    <row r="656" spans="3:3" x14ac:dyDescent="0.25">
      <c r="C656" s="3"/>
    </row>
    <row r="657" spans="3:3" x14ac:dyDescent="0.25">
      <c r="C657" s="3"/>
    </row>
    <row r="658" spans="3:3" x14ac:dyDescent="0.25">
      <c r="C658" s="3"/>
    </row>
    <row r="659" spans="3:3" x14ac:dyDescent="0.25">
      <c r="C659" s="3"/>
    </row>
    <row r="660" spans="3:3" x14ac:dyDescent="0.25">
      <c r="C660" s="3"/>
    </row>
    <row r="661" spans="3:3" x14ac:dyDescent="0.25">
      <c r="C661" s="3"/>
    </row>
    <row r="662" spans="3:3" x14ac:dyDescent="0.25">
      <c r="C662" s="3"/>
    </row>
    <row r="663" spans="3:3" x14ac:dyDescent="0.25">
      <c r="C663" s="3"/>
    </row>
    <row r="664" spans="3:3" x14ac:dyDescent="0.25">
      <c r="C664" s="3"/>
    </row>
    <row r="665" spans="3:3" x14ac:dyDescent="0.25">
      <c r="C665" s="3"/>
    </row>
    <row r="666" spans="3:3" x14ac:dyDescent="0.25">
      <c r="C666" s="3"/>
    </row>
    <row r="667" spans="3:3" x14ac:dyDescent="0.25">
      <c r="C667" s="3"/>
    </row>
    <row r="668" spans="3:3" x14ac:dyDescent="0.25">
      <c r="C668" s="3"/>
    </row>
    <row r="669" spans="3:3" x14ac:dyDescent="0.25">
      <c r="C669" s="3"/>
    </row>
    <row r="670" spans="3:3" x14ac:dyDescent="0.25">
      <c r="C670" s="3"/>
    </row>
    <row r="671" spans="3:3" x14ac:dyDescent="0.25">
      <c r="C671" s="3"/>
    </row>
    <row r="672" spans="3:3" x14ac:dyDescent="0.25">
      <c r="C672" s="3"/>
    </row>
    <row r="673" spans="3:3" x14ac:dyDescent="0.25">
      <c r="C673" s="3"/>
    </row>
    <row r="674" spans="3:3" x14ac:dyDescent="0.25">
      <c r="C674" s="3"/>
    </row>
    <row r="675" spans="3:3" x14ac:dyDescent="0.25">
      <c r="C675" s="3"/>
    </row>
    <row r="676" spans="3:3" x14ac:dyDescent="0.25">
      <c r="C676" s="3"/>
    </row>
    <row r="677" spans="3:3" x14ac:dyDescent="0.25">
      <c r="C677" s="3"/>
    </row>
    <row r="678" spans="3:3" x14ac:dyDescent="0.25">
      <c r="C678" s="3"/>
    </row>
    <row r="679" spans="3:3" x14ac:dyDescent="0.25">
      <c r="C679" s="3"/>
    </row>
    <row r="680" spans="3:3" x14ac:dyDescent="0.25">
      <c r="C680" s="3"/>
    </row>
    <row r="681" spans="3:3" x14ac:dyDescent="0.25">
      <c r="C681" s="3"/>
    </row>
    <row r="682" spans="3:3" x14ac:dyDescent="0.25">
      <c r="C682" s="3"/>
    </row>
    <row r="683" spans="3:3" x14ac:dyDescent="0.25">
      <c r="C683" s="3"/>
    </row>
    <row r="684" spans="3:3" x14ac:dyDescent="0.25">
      <c r="C684" s="3"/>
    </row>
    <row r="685" spans="3:3" x14ac:dyDescent="0.25">
      <c r="C685" s="3"/>
    </row>
    <row r="686" spans="3:3" x14ac:dyDescent="0.25">
      <c r="C686" s="3"/>
    </row>
    <row r="687" spans="3:3" x14ac:dyDescent="0.25">
      <c r="C687" s="3"/>
    </row>
    <row r="688" spans="3:3" x14ac:dyDescent="0.25">
      <c r="C688" s="3"/>
    </row>
    <row r="689" spans="3:3" x14ac:dyDescent="0.25">
      <c r="C689" s="3"/>
    </row>
    <row r="690" spans="3:3" x14ac:dyDescent="0.25">
      <c r="C690" s="3"/>
    </row>
    <row r="691" spans="3:3" x14ac:dyDescent="0.25">
      <c r="C691" s="3"/>
    </row>
    <row r="692" spans="3:3" x14ac:dyDescent="0.25">
      <c r="C692" s="3"/>
    </row>
    <row r="693" spans="3:3" x14ac:dyDescent="0.25">
      <c r="C693" s="3"/>
    </row>
    <row r="694" spans="3:3" x14ac:dyDescent="0.25">
      <c r="C694" s="3"/>
    </row>
    <row r="695" spans="3:3" x14ac:dyDescent="0.25">
      <c r="C695" s="3"/>
    </row>
    <row r="696" spans="3:3" x14ac:dyDescent="0.25">
      <c r="C696" s="3"/>
    </row>
    <row r="697" spans="3:3" x14ac:dyDescent="0.25">
      <c r="C697" s="3"/>
    </row>
    <row r="698" spans="3:3" x14ac:dyDescent="0.25">
      <c r="C698" s="3"/>
    </row>
    <row r="699" spans="3:3" x14ac:dyDescent="0.25">
      <c r="C699" s="3"/>
    </row>
    <row r="700" spans="3:3" x14ac:dyDescent="0.25">
      <c r="C700" s="3"/>
    </row>
    <row r="701" spans="3:3" x14ac:dyDescent="0.25">
      <c r="C701" s="3"/>
    </row>
    <row r="702" spans="3:3" x14ac:dyDescent="0.25">
      <c r="C702" s="3"/>
    </row>
    <row r="703" spans="3:3" x14ac:dyDescent="0.25">
      <c r="C703" s="3"/>
    </row>
    <row r="704" spans="3:3" x14ac:dyDescent="0.25">
      <c r="C704" s="3"/>
    </row>
    <row r="705" spans="3:3" x14ac:dyDescent="0.25">
      <c r="C705" s="3"/>
    </row>
    <row r="706" spans="3:3" x14ac:dyDescent="0.25">
      <c r="C706" s="3"/>
    </row>
    <row r="707" spans="3:3" x14ac:dyDescent="0.25">
      <c r="C707" s="3"/>
    </row>
    <row r="708" spans="3:3" x14ac:dyDescent="0.25">
      <c r="C708" s="3"/>
    </row>
    <row r="709" spans="3:3" x14ac:dyDescent="0.25">
      <c r="C709" s="3"/>
    </row>
    <row r="710" spans="3:3" x14ac:dyDescent="0.25">
      <c r="C710" s="3"/>
    </row>
    <row r="711" spans="3:3" x14ac:dyDescent="0.25">
      <c r="C711" s="3"/>
    </row>
    <row r="712" spans="3:3" x14ac:dyDescent="0.25">
      <c r="C712" s="3"/>
    </row>
    <row r="713" spans="3:3" x14ac:dyDescent="0.25">
      <c r="C713" s="3"/>
    </row>
    <row r="714" spans="3:3" x14ac:dyDescent="0.25">
      <c r="C714" s="3"/>
    </row>
    <row r="715" spans="3:3" x14ac:dyDescent="0.25">
      <c r="C715" s="3"/>
    </row>
    <row r="716" spans="3:3" x14ac:dyDescent="0.25">
      <c r="C716" s="3"/>
    </row>
    <row r="717" spans="3:3" x14ac:dyDescent="0.25">
      <c r="C717" s="3"/>
    </row>
    <row r="718" spans="3:3" x14ac:dyDescent="0.25">
      <c r="C718" s="3"/>
    </row>
    <row r="719" spans="3:3" x14ac:dyDescent="0.25">
      <c r="C719" s="3"/>
    </row>
    <row r="720" spans="3:3" x14ac:dyDescent="0.25">
      <c r="C720" s="3"/>
    </row>
    <row r="721" spans="3:3" x14ac:dyDescent="0.25">
      <c r="C721" s="3"/>
    </row>
    <row r="722" spans="3:3" x14ac:dyDescent="0.25">
      <c r="C722" s="3"/>
    </row>
    <row r="723" spans="3:3" x14ac:dyDescent="0.25">
      <c r="C723" s="3"/>
    </row>
    <row r="724" spans="3:3" x14ac:dyDescent="0.25">
      <c r="C724" s="3"/>
    </row>
    <row r="725" spans="3:3" x14ac:dyDescent="0.25">
      <c r="C725" s="3"/>
    </row>
    <row r="726" spans="3:3" x14ac:dyDescent="0.25">
      <c r="C726" s="3"/>
    </row>
    <row r="727" spans="3:3" x14ac:dyDescent="0.25">
      <c r="C727" s="3"/>
    </row>
    <row r="728" spans="3:3" x14ac:dyDescent="0.25">
      <c r="C728" s="3"/>
    </row>
    <row r="729" spans="3:3" x14ac:dyDescent="0.25">
      <c r="C729" s="3"/>
    </row>
    <row r="730" spans="3:3" x14ac:dyDescent="0.25">
      <c r="C730" s="3"/>
    </row>
    <row r="731" spans="3:3" x14ac:dyDescent="0.25">
      <c r="C731" s="3"/>
    </row>
    <row r="732" spans="3:3" x14ac:dyDescent="0.25">
      <c r="C732" s="3"/>
    </row>
    <row r="733" spans="3:3" x14ac:dyDescent="0.25">
      <c r="C733" s="3"/>
    </row>
    <row r="734" spans="3:3" x14ac:dyDescent="0.25">
      <c r="C734" s="3"/>
    </row>
    <row r="735" spans="3:3" x14ac:dyDescent="0.25">
      <c r="C735" s="3"/>
    </row>
    <row r="736" spans="3:3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  <row r="1101" spans="3:3" x14ac:dyDescent="0.25">
      <c r="C1101" s="3"/>
    </row>
    <row r="1102" spans="3:3" x14ac:dyDescent="0.25">
      <c r="C1102" s="3"/>
    </row>
    <row r="1103" spans="3:3" x14ac:dyDescent="0.25">
      <c r="C1103" s="3"/>
    </row>
    <row r="1104" spans="3:3" x14ac:dyDescent="0.25">
      <c r="C1104" s="3"/>
    </row>
    <row r="1105" spans="3:3" x14ac:dyDescent="0.25">
      <c r="C1105" s="3"/>
    </row>
    <row r="1106" spans="3:3" x14ac:dyDescent="0.25">
      <c r="C1106" s="3"/>
    </row>
    <row r="1107" spans="3:3" x14ac:dyDescent="0.25">
      <c r="C1107" s="3"/>
    </row>
    <row r="1108" spans="3:3" x14ac:dyDescent="0.25">
      <c r="C1108" s="3"/>
    </row>
    <row r="1109" spans="3:3" x14ac:dyDescent="0.25">
      <c r="C1109" s="3"/>
    </row>
    <row r="1110" spans="3:3" x14ac:dyDescent="0.25">
      <c r="C1110" s="3"/>
    </row>
    <row r="1111" spans="3:3" x14ac:dyDescent="0.25">
      <c r="C1111" s="3"/>
    </row>
    <row r="1112" spans="3:3" x14ac:dyDescent="0.25">
      <c r="C1112" s="3"/>
    </row>
    <row r="1113" spans="3:3" x14ac:dyDescent="0.25">
      <c r="C1113" s="3"/>
    </row>
    <row r="1114" spans="3:3" x14ac:dyDescent="0.25">
      <c r="C1114" s="3"/>
    </row>
    <row r="1115" spans="3:3" x14ac:dyDescent="0.25">
      <c r="C1115" s="3"/>
    </row>
    <row r="1116" spans="3:3" x14ac:dyDescent="0.25">
      <c r="C1116" s="3"/>
    </row>
    <row r="1117" spans="3:3" x14ac:dyDescent="0.25">
      <c r="C1117" s="3"/>
    </row>
    <row r="1118" spans="3:3" x14ac:dyDescent="0.25">
      <c r="C1118" s="3"/>
    </row>
    <row r="1119" spans="3:3" x14ac:dyDescent="0.25">
      <c r="C1119" s="3"/>
    </row>
    <row r="1120" spans="3:3" x14ac:dyDescent="0.25">
      <c r="C1120" s="3"/>
    </row>
    <row r="1121" spans="3:3" x14ac:dyDescent="0.25">
      <c r="C1121" s="3"/>
    </row>
    <row r="1122" spans="3:3" x14ac:dyDescent="0.25">
      <c r="C1122" s="3"/>
    </row>
    <row r="1123" spans="3:3" x14ac:dyDescent="0.25">
      <c r="C1123" s="3"/>
    </row>
    <row r="1124" spans="3:3" x14ac:dyDescent="0.25">
      <c r="C1124" s="3"/>
    </row>
    <row r="1125" spans="3:3" x14ac:dyDescent="0.25">
      <c r="C1125" s="3"/>
    </row>
    <row r="1126" spans="3:3" x14ac:dyDescent="0.25">
      <c r="C1126" s="3"/>
    </row>
    <row r="1127" spans="3:3" x14ac:dyDescent="0.25">
      <c r="C1127" s="3"/>
    </row>
    <row r="1128" spans="3:3" x14ac:dyDescent="0.25">
      <c r="C1128" s="3"/>
    </row>
    <row r="1129" spans="3:3" x14ac:dyDescent="0.25">
      <c r="C1129" s="3"/>
    </row>
    <row r="1130" spans="3:3" x14ac:dyDescent="0.25">
      <c r="C1130" s="3"/>
    </row>
    <row r="1131" spans="3:3" x14ac:dyDescent="0.25">
      <c r="C1131" s="3"/>
    </row>
    <row r="1132" spans="3:3" x14ac:dyDescent="0.25">
      <c r="C1132" s="3"/>
    </row>
    <row r="1133" spans="3:3" x14ac:dyDescent="0.25">
      <c r="C1133" s="3"/>
    </row>
    <row r="1134" spans="3:3" x14ac:dyDescent="0.25">
      <c r="C1134" s="3"/>
    </row>
    <row r="1135" spans="3:3" x14ac:dyDescent="0.25">
      <c r="C1135" s="3"/>
    </row>
    <row r="1136" spans="3:3" x14ac:dyDescent="0.25">
      <c r="C1136" s="3"/>
    </row>
    <row r="1137" spans="3:3" x14ac:dyDescent="0.25">
      <c r="C1137" s="3"/>
    </row>
    <row r="1138" spans="3:3" x14ac:dyDescent="0.25">
      <c r="C1138" s="3"/>
    </row>
    <row r="1139" spans="3:3" x14ac:dyDescent="0.25">
      <c r="C1139" s="3"/>
    </row>
    <row r="1140" spans="3:3" x14ac:dyDescent="0.25">
      <c r="C1140" s="3"/>
    </row>
    <row r="1141" spans="3:3" x14ac:dyDescent="0.25">
      <c r="C1141" s="3"/>
    </row>
    <row r="1142" spans="3:3" x14ac:dyDescent="0.25">
      <c r="C1142" s="3"/>
    </row>
    <row r="1143" spans="3:3" x14ac:dyDescent="0.25">
      <c r="C1143" s="3"/>
    </row>
    <row r="1144" spans="3:3" x14ac:dyDescent="0.25">
      <c r="C1144" s="3"/>
    </row>
    <row r="1145" spans="3:3" x14ac:dyDescent="0.25">
      <c r="C1145" s="3"/>
    </row>
    <row r="1146" spans="3:3" x14ac:dyDescent="0.25">
      <c r="C1146" s="3"/>
    </row>
    <row r="1147" spans="3:3" x14ac:dyDescent="0.25">
      <c r="C1147" s="3"/>
    </row>
    <row r="1148" spans="3:3" x14ac:dyDescent="0.25">
      <c r="C1148" s="3"/>
    </row>
    <row r="1149" spans="3:3" x14ac:dyDescent="0.25">
      <c r="C1149" s="3"/>
    </row>
    <row r="1150" spans="3:3" x14ac:dyDescent="0.25">
      <c r="C1150" s="3"/>
    </row>
    <row r="1151" spans="3:3" x14ac:dyDescent="0.25">
      <c r="C1151" s="3"/>
    </row>
    <row r="1152" spans="3:3" x14ac:dyDescent="0.25">
      <c r="C1152" s="3"/>
    </row>
    <row r="1153" spans="3:3" x14ac:dyDescent="0.25">
      <c r="C1153" s="3"/>
    </row>
    <row r="1154" spans="3:3" x14ac:dyDescent="0.25">
      <c r="C1154" s="3"/>
    </row>
    <row r="1155" spans="3:3" x14ac:dyDescent="0.25">
      <c r="C1155" s="3"/>
    </row>
    <row r="1156" spans="3:3" x14ac:dyDescent="0.25">
      <c r="C1156" s="3"/>
    </row>
    <row r="1157" spans="3:3" x14ac:dyDescent="0.25">
      <c r="C1157" s="3"/>
    </row>
    <row r="1158" spans="3:3" x14ac:dyDescent="0.25">
      <c r="C1158" s="3"/>
    </row>
    <row r="1159" spans="3:3" x14ac:dyDescent="0.25">
      <c r="C1159" s="3"/>
    </row>
    <row r="1160" spans="3:3" x14ac:dyDescent="0.25">
      <c r="C1160" s="3"/>
    </row>
    <row r="1161" spans="3:3" x14ac:dyDescent="0.25">
      <c r="C1161" s="3"/>
    </row>
    <row r="1162" spans="3:3" x14ac:dyDescent="0.25">
      <c r="C1162" s="3"/>
    </row>
    <row r="1163" spans="3:3" x14ac:dyDescent="0.25">
      <c r="C1163" s="3"/>
    </row>
    <row r="1164" spans="3:3" x14ac:dyDescent="0.25">
      <c r="C1164" s="3"/>
    </row>
    <row r="1165" spans="3:3" x14ac:dyDescent="0.25">
      <c r="C1165" s="3"/>
    </row>
    <row r="1166" spans="3:3" x14ac:dyDescent="0.25">
      <c r="C1166" s="3"/>
    </row>
    <row r="1167" spans="3:3" x14ac:dyDescent="0.25">
      <c r="C1167" s="3"/>
    </row>
    <row r="1168" spans="3:3" x14ac:dyDescent="0.25">
      <c r="C1168" s="3"/>
    </row>
    <row r="1169" spans="3:3" x14ac:dyDescent="0.25">
      <c r="C1169" s="3"/>
    </row>
    <row r="1170" spans="3:3" x14ac:dyDescent="0.25">
      <c r="C1170" s="3"/>
    </row>
    <row r="1171" spans="3:3" x14ac:dyDescent="0.25">
      <c r="C1171" s="3"/>
    </row>
    <row r="1172" spans="3:3" x14ac:dyDescent="0.25">
      <c r="C1172" s="3"/>
    </row>
    <row r="1173" spans="3:3" x14ac:dyDescent="0.25">
      <c r="C1173" s="3"/>
    </row>
    <row r="1174" spans="3:3" x14ac:dyDescent="0.25">
      <c r="C1174" s="3"/>
    </row>
    <row r="1175" spans="3:3" x14ac:dyDescent="0.25">
      <c r="C1175" s="3"/>
    </row>
    <row r="1176" spans="3:3" x14ac:dyDescent="0.25">
      <c r="C1176" s="3"/>
    </row>
    <row r="1177" spans="3:3" x14ac:dyDescent="0.25">
      <c r="C1177" s="3"/>
    </row>
    <row r="1178" spans="3:3" x14ac:dyDescent="0.25">
      <c r="C1178" s="3"/>
    </row>
    <row r="1179" spans="3:3" x14ac:dyDescent="0.25">
      <c r="C1179" s="3"/>
    </row>
    <row r="1180" spans="3:3" x14ac:dyDescent="0.25">
      <c r="C1180" s="3"/>
    </row>
    <row r="1181" spans="3:3" x14ac:dyDescent="0.25">
      <c r="C1181" s="3"/>
    </row>
    <row r="1182" spans="3:3" x14ac:dyDescent="0.25">
      <c r="C1182" s="3"/>
    </row>
    <row r="1183" spans="3:3" x14ac:dyDescent="0.25">
      <c r="C1183" s="3"/>
    </row>
    <row r="1184" spans="3:3" x14ac:dyDescent="0.25">
      <c r="C1184" s="3"/>
    </row>
    <row r="1185" spans="3:3" x14ac:dyDescent="0.25">
      <c r="C1185" s="3"/>
    </row>
    <row r="1186" spans="3:3" x14ac:dyDescent="0.25">
      <c r="C1186" s="3"/>
    </row>
    <row r="1187" spans="3:3" x14ac:dyDescent="0.25">
      <c r="C1187" s="3"/>
    </row>
    <row r="1188" spans="3:3" x14ac:dyDescent="0.25">
      <c r="C1188" s="3"/>
    </row>
    <row r="1189" spans="3:3" x14ac:dyDescent="0.25">
      <c r="C1189" s="3"/>
    </row>
    <row r="1190" spans="3:3" x14ac:dyDescent="0.25">
      <c r="C1190" s="3"/>
    </row>
    <row r="1191" spans="3:3" x14ac:dyDescent="0.25">
      <c r="C1191" s="3"/>
    </row>
    <row r="1192" spans="3:3" x14ac:dyDescent="0.25">
      <c r="C1192" s="3"/>
    </row>
    <row r="1193" spans="3:3" x14ac:dyDescent="0.25">
      <c r="C1193" s="3"/>
    </row>
    <row r="1194" spans="3:3" x14ac:dyDescent="0.25">
      <c r="C1194" s="3"/>
    </row>
    <row r="1195" spans="3:3" x14ac:dyDescent="0.25">
      <c r="C1195" s="3"/>
    </row>
    <row r="1196" spans="3:3" x14ac:dyDescent="0.25">
      <c r="C1196" s="3"/>
    </row>
    <row r="1197" spans="3:3" x14ac:dyDescent="0.25">
      <c r="C1197" s="3"/>
    </row>
    <row r="1198" spans="3:3" x14ac:dyDescent="0.25">
      <c r="C1198" s="3"/>
    </row>
    <row r="1199" spans="3:3" x14ac:dyDescent="0.25">
      <c r="C1199" s="3"/>
    </row>
    <row r="1200" spans="3:3" x14ac:dyDescent="0.25">
      <c r="C1200" s="3"/>
    </row>
    <row r="1201" spans="3:3" x14ac:dyDescent="0.25">
      <c r="C1201" s="3"/>
    </row>
    <row r="1202" spans="3:3" x14ac:dyDescent="0.25">
      <c r="C1202" s="3"/>
    </row>
    <row r="1203" spans="3:3" x14ac:dyDescent="0.25">
      <c r="C1203" s="3"/>
    </row>
    <row r="1204" spans="3:3" x14ac:dyDescent="0.25">
      <c r="C1204" s="3"/>
    </row>
    <row r="1205" spans="3:3" x14ac:dyDescent="0.25">
      <c r="C1205" s="3"/>
    </row>
    <row r="1206" spans="3:3" x14ac:dyDescent="0.25">
      <c r="C1206" s="3"/>
    </row>
    <row r="1207" spans="3:3" x14ac:dyDescent="0.25">
      <c r="C1207" s="3"/>
    </row>
    <row r="1208" spans="3:3" x14ac:dyDescent="0.25">
      <c r="C1208" s="3"/>
    </row>
    <row r="1209" spans="3:3" x14ac:dyDescent="0.25">
      <c r="C1209" s="3"/>
    </row>
    <row r="1210" spans="3:3" x14ac:dyDescent="0.25">
      <c r="C1210" s="3"/>
    </row>
    <row r="1211" spans="3:3" x14ac:dyDescent="0.25">
      <c r="C1211" s="3"/>
    </row>
    <row r="1212" spans="3:3" x14ac:dyDescent="0.25">
      <c r="C1212" s="3"/>
    </row>
    <row r="1213" spans="3:3" x14ac:dyDescent="0.25">
      <c r="C1213" s="3"/>
    </row>
    <row r="1214" spans="3:3" x14ac:dyDescent="0.25">
      <c r="C1214" s="3"/>
    </row>
    <row r="1215" spans="3:3" x14ac:dyDescent="0.25">
      <c r="C1215" s="3"/>
    </row>
    <row r="1216" spans="3:3" x14ac:dyDescent="0.25">
      <c r="C1216" s="3"/>
    </row>
    <row r="1217" spans="3:3" x14ac:dyDescent="0.25">
      <c r="C1217" s="3"/>
    </row>
    <row r="1218" spans="3:3" x14ac:dyDescent="0.25">
      <c r="C1218" s="3"/>
    </row>
    <row r="1219" spans="3:3" x14ac:dyDescent="0.25">
      <c r="C1219" s="3"/>
    </row>
    <row r="1220" spans="3:3" x14ac:dyDescent="0.25">
      <c r="C1220" s="3"/>
    </row>
    <row r="1221" spans="3:3" x14ac:dyDescent="0.25">
      <c r="C1221" s="3"/>
    </row>
    <row r="1222" spans="3:3" x14ac:dyDescent="0.25">
      <c r="C1222" s="3"/>
    </row>
    <row r="1223" spans="3:3" x14ac:dyDescent="0.25">
      <c r="C1223" s="3"/>
    </row>
    <row r="1224" spans="3:3" x14ac:dyDescent="0.25">
      <c r="C1224" s="3"/>
    </row>
    <row r="1225" spans="3:3" x14ac:dyDescent="0.25">
      <c r="C1225" s="3"/>
    </row>
    <row r="1226" spans="3:3" x14ac:dyDescent="0.25">
      <c r="C1226" s="3"/>
    </row>
    <row r="1227" spans="3:3" x14ac:dyDescent="0.25">
      <c r="C1227" s="3"/>
    </row>
    <row r="1228" spans="3:3" x14ac:dyDescent="0.25">
      <c r="C1228" s="3"/>
    </row>
    <row r="1229" spans="3:3" x14ac:dyDescent="0.25">
      <c r="C1229" s="3"/>
    </row>
    <row r="1230" spans="3:3" x14ac:dyDescent="0.25">
      <c r="C1230" s="3"/>
    </row>
    <row r="1231" spans="3:3" x14ac:dyDescent="0.25">
      <c r="C1231" s="3"/>
    </row>
    <row r="1232" spans="3:3" x14ac:dyDescent="0.25">
      <c r="C1232" s="3"/>
    </row>
    <row r="1233" spans="3:3" x14ac:dyDescent="0.25">
      <c r="C1233" s="3"/>
    </row>
    <row r="1234" spans="3:3" x14ac:dyDescent="0.25">
      <c r="C1234" s="3"/>
    </row>
    <row r="1235" spans="3:3" x14ac:dyDescent="0.25">
      <c r="C1235" s="3"/>
    </row>
    <row r="1236" spans="3:3" x14ac:dyDescent="0.25">
      <c r="C1236" s="3"/>
    </row>
    <row r="1237" spans="3:3" x14ac:dyDescent="0.25">
      <c r="C1237" s="3"/>
    </row>
    <row r="1238" spans="3:3" x14ac:dyDescent="0.25">
      <c r="C1238" s="3"/>
    </row>
    <row r="1239" spans="3:3" x14ac:dyDescent="0.25">
      <c r="C1239" s="3"/>
    </row>
    <row r="1240" spans="3:3" x14ac:dyDescent="0.25">
      <c r="C1240" s="3"/>
    </row>
    <row r="1241" spans="3:3" x14ac:dyDescent="0.25">
      <c r="C1241" s="3"/>
    </row>
    <row r="1242" spans="3:3" x14ac:dyDescent="0.25">
      <c r="C1242" s="3"/>
    </row>
    <row r="1243" spans="3:3" x14ac:dyDescent="0.25">
      <c r="C1243" s="3"/>
    </row>
    <row r="1244" spans="3:3" x14ac:dyDescent="0.25">
      <c r="C1244" s="3"/>
    </row>
    <row r="1245" spans="3:3" x14ac:dyDescent="0.25">
      <c r="C1245" s="3"/>
    </row>
    <row r="1246" spans="3:3" x14ac:dyDescent="0.25">
      <c r="C1246" s="3"/>
    </row>
    <row r="1247" spans="3:3" x14ac:dyDescent="0.25">
      <c r="C1247" s="3"/>
    </row>
    <row r="1248" spans="3:3" x14ac:dyDescent="0.25">
      <c r="C1248" s="3"/>
    </row>
    <row r="1249" spans="3:3" x14ac:dyDescent="0.25">
      <c r="C1249" s="3"/>
    </row>
    <row r="1250" spans="3:3" x14ac:dyDescent="0.25">
      <c r="C1250" s="3"/>
    </row>
    <row r="1251" spans="3:3" x14ac:dyDescent="0.25">
      <c r="C1251" s="3"/>
    </row>
    <row r="1252" spans="3:3" x14ac:dyDescent="0.25">
      <c r="C1252" s="3"/>
    </row>
    <row r="1253" spans="3:3" x14ac:dyDescent="0.25">
      <c r="C1253" s="3"/>
    </row>
    <row r="1254" spans="3:3" x14ac:dyDescent="0.25">
      <c r="C1254" s="3"/>
    </row>
    <row r="1255" spans="3:3" x14ac:dyDescent="0.25">
      <c r="C1255" s="3"/>
    </row>
    <row r="1256" spans="3:3" x14ac:dyDescent="0.25">
      <c r="C1256" s="3"/>
    </row>
    <row r="1257" spans="3:3" x14ac:dyDescent="0.25">
      <c r="C1257" s="3"/>
    </row>
    <row r="1258" spans="3:3" x14ac:dyDescent="0.25">
      <c r="C1258" s="3"/>
    </row>
    <row r="1259" spans="3:3" x14ac:dyDescent="0.25">
      <c r="C1259" s="3"/>
    </row>
    <row r="1260" spans="3:3" x14ac:dyDescent="0.25">
      <c r="C1260" s="3"/>
    </row>
    <row r="1261" spans="3:3" x14ac:dyDescent="0.25">
      <c r="C1261" s="3"/>
    </row>
    <row r="1262" spans="3:3" x14ac:dyDescent="0.25">
      <c r="C1262" s="3"/>
    </row>
    <row r="1263" spans="3:3" x14ac:dyDescent="0.25">
      <c r="C1263" s="3"/>
    </row>
    <row r="1264" spans="3:3" x14ac:dyDescent="0.25">
      <c r="C1264" s="3"/>
    </row>
    <row r="1265" spans="3:3" x14ac:dyDescent="0.25">
      <c r="C1265" s="3"/>
    </row>
    <row r="1266" spans="3:3" x14ac:dyDescent="0.25">
      <c r="C1266" s="3"/>
    </row>
    <row r="1267" spans="3:3" x14ac:dyDescent="0.25">
      <c r="C1267" s="3"/>
    </row>
    <row r="1268" spans="3:3" x14ac:dyDescent="0.25">
      <c r="C1268" s="3"/>
    </row>
    <row r="1269" spans="3:3" x14ac:dyDescent="0.25">
      <c r="C1269" s="3"/>
    </row>
    <row r="1270" spans="3:3" x14ac:dyDescent="0.25">
      <c r="C1270" s="3"/>
    </row>
    <row r="1271" spans="3:3" x14ac:dyDescent="0.25">
      <c r="C1271" s="3"/>
    </row>
    <row r="1272" spans="3:3" x14ac:dyDescent="0.25">
      <c r="C1272" s="3"/>
    </row>
    <row r="1273" spans="3:3" x14ac:dyDescent="0.25">
      <c r="C1273" s="3"/>
    </row>
    <row r="1274" spans="3:3" x14ac:dyDescent="0.25">
      <c r="C1274" s="3"/>
    </row>
    <row r="1275" spans="3:3" x14ac:dyDescent="0.25">
      <c r="C1275" s="3"/>
    </row>
    <row r="1276" spans="3:3" x14ac:dyDescent="0.25">
      <c r="C1276" s="3"/>
    </row>
    <row r="1277" spans="3:3" x14ac:dyDescent="0.25">
      <c r="C1277" s="3"/>
    </row>
    <row r="1278" spans="3:3" x14ac:dyDescent="0.25">
      <c r="C1278" s="3"/>
    </row>
    <row r="1279" spans="3:3" x14ac:dyDescent="0.25">
      <c r="C1279" s="3"/>
    </row>
    <row r="1280" spans="3:3" x14ac:dyDescent="0.25">
      <c r="C1280" s="3"/>
    </row>
    <row r="1281" spans="3:3" x14ac:dyDescent="0.25">
      <c r="C1281" s="3"/>
    </row>
    <row r="1282" spans="3:3" x14ac:dyDescent="0.25">
      <c r="C1282" s="3"/>
    </row>
    <row r="1283" spans="3:3" x14ac:dyDescent="0.25">
      <c r="C1283" s="3"/>
    </row>
    <row r="1284" spans="3:3" x14ac:dyDescent="0.25">
      <c r="C1284" s="3"/>
    </row>
    <row r="1285" spans="3:3" x14ac:dyDescent="0.25">
      <c r="C1285" s="3"/>
    </row>
    <row r="1286" spans="3:3" x14ac:dyDescent="0.25">
      <c r="C1286" s="3"/>
    </row>
    <row r="1287" spans="3:3" x14ac:dyDescent="0.25">
      <c r="C1287" s="3"/>
    </row>
    <row r="1288" spans="3:3" x14ac:dyDescent="0.25">
      <c r="C1288" s="3"/>
    </row>
    <row r="1289" spans="3:3" x14ac:dyDescent="0.25">
      <c r="C1289" s="3"/>
    </row>
    <row r="1290" spans="3:3" x14ac:dyDescent="0.25">
      <c r="C1290" s="3"/>
    </row>
    <row r="1291" spans="3:3" x14ac:dyDescent="0.25">
      <c r="C1291" s="3"/>
    </row>
    <row r="1292" spans="3:3" x14ac:dyDescent="0.25">
      <c r="C1292" s="3"/>
    </row>
    <row r="1293" spans="3:3" x14ac:dyDescent="0.25">
      <c r="C1293" s="3"/>
    </row>
    <row r="1294" spans="3:3" x14ac:dyDescent="0.25">
      <c r="C1294" s="3"/>
    </row>
    <row r="1295" spans="3:3" x14ac:dyDescent="0.25">
      <c r="C1295" s="3"/>
    </row>
    <row r="1296" spans="3:3" x14ac:dyDescent="0.25">
      <c r="C1296" s="3"/>
    </row>
    <row r="1297" spans="3:3" x14ac:dyDescent="0.25">
      <c r="C1297" s="3"/>
    </row>
    <row r="1298" spans="3:3" x14ac:dyDescent="0.25">
      <c r="C1298" s="3"/>
    </row>
    <row r="65513" spans="3:3" x14ac:dyDescent="0.25">
      <c r="C65513" s="217"/>
    </row>
    <row r="65514" spans="3:3" x14ac:dyDescent="0.25">
      <c r="C65514" s="217"/>
    </row>
    <row r="65515" spans="3:3" x14ac:dyDescent="0.25">
      <c r="C65515" s="217"/>
    </row>
    <row r="65516" spans="3:3" x14ac:dyDescent="0.25">
      <c r="C65516" s="217"/>
    </row>
    <row r="65517" spans="3:3" x14ac:dyDescent="0.25">
      <c r="C65517" s="217"/>
    </row>
    <row r="65518" spans="3:3" x14ac:dyDescent="0.25">
      <c r="C65518" s="217"/>
    </row>
    <row r="65519" spans="3:3" x14ac:dyDescent="0.25">
      <c r="C65519" s="217"/>
    </row>
    <row r="65520" spans="3:3" x14ac:dyDescent="0.25">
      <c r="C65520" s="217"/>
    </row>
    <row r="65521" spans="3:3" x14ac:dyDescent="0.25">
      <c r="C65521" s="217"/>
    </row>
    <row r="65522" spans="3:3" x14ac:dyDescent="0.25">
      <c r="C65522" s="217"/>
    </row>
    <row r="65523" spans="3:3" x14ac:dyDescent="0.25">
      <c r="C65523" s="217"/>
    </row>
    <row r="65524" spans="3:3" x14ac:dyDescent="0.25">
      <c r="C65524" s="217"/>
    </row>
    <row r="65525" spans="3:3" x14ac:dyDescent="0.25">
      <c r="C65525" s="217"/>
    </row>
    <row r="65526" spans="3:3" x14ac:dyDescent="0.25">
      <c r="C65526" s="217"/>
    </row>
    <row r="65527" spans="3:3" x14ac:dyDescent="0.25">
      <c r="C65527" s="217"/>
    </row>
    <row r="65528" spans="3:3" x14ac:dyDescent="0.25">
      <c r="C65528" s="217"/>
    </row>
    <row r="65529" spans="3:3" x14ac:dyDescent="0.25">
      <c r="C65529" s="217"/>
    </row>
    <row r="65530" spans="3:3" x14ac:dyDescent="0.25">
      <c r="C65530" s="217"/>
    </row>
    <row r="65531" spans="3:3" x14ac:dyDescent="0.25">
      <c r="C65531" s="217"/>
    </row>
    <row r="65532" spans="3:3" x14ac:dyDescent="0.25">
      <c r="C65532" s="217"/>
    </row>
    <row r="65533" spans="3:3" x14ac:dyDescent="0.25">
      <c r="C65533" s="217"/>
    </row>
    <row r="65534" spans="3:3" x14ac:dyDescent="0.25">
      <c r="C65534" s="217"/>
    </row>
    <row r="65535" spans="3:3" x14ac:dyDescent="0.25">
      <c r="C65535" s="217"/>
    </row>
    <row r="65536" spans="3:3" x14ac:dyDescent="0.25">
      <c r="C65536" s="217"/>
    </row>
  </sheetData>
  <mergeCells count="6">
    <mergeCell ref="V3:W3"/>
    <mergeCell ref="A1:C1"/>
    <mergeCell ref="E3:H3"/>
    <mergeCell ref="J3:L3"/>
    <mergeCell ref="N3:Q3"/>
    <mergeCell ref="R3:S3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view="pageBreakPreview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1"/>
    </sheetView>
  </sheetViews>
  <sheetFormatPr defaultRowHeight="12.75" x14ac:dyDescent="0.2"/>
  <cols>
    <col min="1" max="1" width="12.5703125" bestFit="1" customWidth="1"/>
    <col min="2" max="2" width="56.85546875" bestFit="1" customWidth="1"/>
    <col min="3" max="3" width="14.42578125" bestFit="1" customWidth="1"/>
    <col min="4" max="4" width="13.85546875" bestFit="1" customWidth="1"/>
    <col min="5" max="5" width="12.85546875" customWidth="1"/>
    <col min="6" max="8" width="12.85546875" bestFit="1" customWidth="1"/>
    <col min="9" max="9" width="15.5703125" bestFit="1" customWidth="1"/>
    <col min="10" max="11" width="12.85546875" bestFit="1" customWidth="1"/>
    <col min="12" max="12" width="15.85546875" bestFit="1" customWidth="1"/>
    <col min="13" max="13" width="12.85546875" bestFit="1" customWidth="1"/>
    <col min="14" max="14" width="11" bestFit="1" customWidth="1"/>
    <col min="15" max="15" width="13.85546875" bestFit="1" customWidth="1"/>
    <col min="16" max="16" width="14.42578125" bestFit="1" customWidth="1"/>
    <col min="17" max="17" width="12.85546875" bestFit="1" customWidth="1"/>
    <col min="18" max="18" width="17.85546875" bestFit="1" customWidth="1"/>
    <col min="19" max="19" width="12.42578125" bestFit="1" customWidth="1"/>
    <col min="20" max="20" width="15.5703125" bestFit="1" customWidth="1"/>
    <col min="21" max="21" width="12.85546875" bestFit="1" customWidth="1"/>
    <col min="22" max="22" width="12.42578125" bestFit="1" customWidth="1"/>
    <col min="23" max="23" width="12.5703125" customWidth="1"/>
    <col min="24" max="24" width="16.85546875" bestFit="1" customWidth="1"/>
    <col min="25" max="25" width="12.85546875" bestFit="1" customWidth="1"/>
  </cols>
  <sheetData>
    <row r="1" spans="1:30" ht="19.5" thickBot="1" x14ac:dyDescent="0.3">
      <c r="A1" s="462" t="s">
        <v>159</v>
      </c>
      <c r="B1" s="462"/>
      <c r="C1" s="462"/>
      <c r="D1" s="421" t="s">
        <v>179</v>
      </c>
      <c r="E1" s="89"/>
      <c r="F1" s="89"/>
      <c r="G1" s="89"/>
      <c r="H1" s="89"/>
      <c r="I1" s="89"/>
      <c r="J1" s="89"/>
      <c r="K1" s="89"/>
      <c r="L1" s="57"/>
      <c r="M1" s="3"/>
      <c r="N1" s="3"/>
      <c r="O1" s="57"/>
      <c r="P1" s="57"/>
      <c r="Q1" s="57"/>
      <c r="R1" s="3"/>
      <c r="S1" s="3"/>
      <c r="T1" s="3"/>
      <c r="U1" s="3"/>
      <c r="V1" s="57"/>
      <c r="W1" s="3"/>
      <c r="X1" s="89"/>
      <c r="Y1" s="3"/>
    </row>
    <row r="2" spans="1:30" ht="19.5" thickBot="1" x14ac:dyDescent="0.3">
      <c r="A2" s="395"/>
      <c r="B2" s="390" t="s">
        <v>84</v>
      </c>
      <c r="C2" s="389">
        <f>Prayas!C2</f>
        <v>43465</v>
      </c>
      <c r="D2" s="466" t="s">
        <v>151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8"/>
      <c r="R2" s="463" t="s">
        <v>152</v>
      </c>
      <c r="S2" s="464"/>
      <c r="T2" s="464"/>
      <c r="U2" s="464"/>
      <c r="V2" s="464"/>
      <c r="W2" s="465"/>
      <c r="X2" s="338" t="s">
        <v>153</v>
      </c>
      <c r="Y2" s="351"/>
      <c r="Z2" s="217"/>
      <c r="AA2" s="217"/>
      <c r="AB2" s="217"/>
      <c r="AC2" s="217"/>
      <c r="AD2" s="217"/>
    </row>
    <row r="3" spans="1:30" ht="17.25" thickBot="1" x14ac:dyDescent="0.35">
      <c r="A3" s="22" t="s">
        <v>0</v>
      </c>
      <c r="B3" s="29" t="s">
        <v>76</v>
      </c>
      <c r="C3" s="98" t="s">
        <v>169</v>
      </c>
      <c r="D3" s="165" t="s">
        <v>132</v>
      </c>
      <c r="E3" s="453" t="s">
        <v>74</v>
      </c>
      <c r="F3" s="454"/>
      <c r="G3" s="454"/>
      <c r="H3" s="455"/>
      <c r="I3" s="171" t="s">
        <v>81</v>
      </c>
      <c r="J3" s="456" t="s">
        <v>174</v>
      </c>
      <c r="K3" s="457"/>
      <c r="L3" s="458"/>
      <c r="M3" s="349" t="s">
        <v>98</v>
      </c>
      <c r="N3" s="459" t="s">
        <v>79</v>
      </c>
      <c r="O3" s="460"/>
      <c r="P3" s="460"/>
      <c r="Q3" s="461"/>
      <c r="R3" s="448" t="s">
        <v>114</v>
      </c>
      <c r="S3" s="449"/>
      <c r="T3" s="109" t="s">
        <v>116</v>
      </c>
      <c r="U3" s="111" t="s">
        <v>99</v>
      </c>
      <c r="V3" s="448" t="s">
        <v>115</v>
      </c>
      <c r="W3" s="449"/>
      <c r="X3" s="165" t="s">
        <v>149</v>
      </c>
      <c r="Y3" s="350" t="s">
        <v>167</v>
      </c>
    </row>
    <row r="4" spans="1:30" ht="17.25" thickBot="1" x14ac:dyDescent="0.35">
      <c r="A4" s="23"/>
      <c r="B4" s="352" t="s">
        <v>75</v>
      </c>
      <c r="C4" s="99" t="s">
        <v>147</v>
      </c>
      <c r="D4" s="120" t="s">
        <v>133</v>
      </c>
      <c r="E4" s="58" t="s">
        <v>129</v>
      </c>
      <c r="F4" s="58" t="s">
        <v>97</v>
      </c>
      <c r="G4" s="58" t="s">
        <v>101</v>
      </c>
      <c r="H4" s="58" t="s">
        <v>130</v>
      </c>
      <c r="I4" s="118" t="s">
        <v>96</v>
      </c>
      <c r="J4" s="115" t="s">
        <v>77</v>
      </c>
      <c r="K4" s="116" t="s">
        <v>78</v>
      </c>
      <c r="L4" s="115" t="s">
        <v>138</v>
      </c>
      <c r="M4" s="117" t="s">
        <v>98</v>
      </c>
      <c r="N4" s="114" t="s">
        <v>110</v>
      </c>
      <c r="O4" s="114" t="s">
        <v>107</v>
      </c>
      <c r="P4" s="114" t="s">
        <v>175</v>
      </c>
      <c r="Q4" s="114" t="s">
        <v>109</v>
      </c>
      <c r="R4" s="108" t="s">
        <v>113</v>
      </c>
      <c r="S4" s="108" t="s">
        <v>106</v>
      </c>
      <c r="T4" s="110" t="s">
        <v>112</v>
      </c>
      <c r="U4" s="112" t="s">
        <v>100</v>
      </c>
      <c r="V4" s="108" t="s">
        <v>86</v>
      </c>
      <c r="W4" s="108" t="s">
        <v>128</v>
      </c>
      <c r="X4" s="165" t="s">
        <v>149</v>
      </c>
      <c r="Y4" s="117" t="s">
        <v>168</v>
      </c>
    </row>
    <row r="5" spans="1:30" ht="17.25" thickBot="1" x14ac:dyDescent="0.3">
      <c r="A5" s="15">
        <v>1</v>
      </c>
      <c r="B5" s="30" t="s">
        <v>1</v>
      </c>
      <c r="C5" s="71"/>
      <c r="D5" s="43"/>
      <c r="E5" s="17"/>
      <c r="F5" s="18"/>
      <c r="G5" s="17"/>
      <c r="H5" s="43"/>
      <c r="I5" s="18"/>
      <c r="J5" s="43"/>
      <c r="K5" s="17"/>
      <c r="L5" s="17"/>
      <c r="M5" s="18"/>
      <c r="N5" s="17"/>
      <c r="O5" s="17"/>
      <c r="P5" s="17"/>
      <c r="Q5" s="17"/>
      <c r="R5" s="17"/>
      <c r="S5" s="17"/>
      <c r="T5" s="46"/>
      <c r="U5" s="46"/>
      <c r="V5" s="46"/>
      <c r="W5" s="17"/>
      <c r="X5" s="17"/>
      <c r="Y5" s="17"/>
    </row>
    <row r="6" spans="1:30" s="100" customFormat="1" ht="16.5" x14ac:dyDescent="0.3">
      <c r="A6" s="189">
        <v>1.1000000000000001</v>
      </c>
      <c r="B6" s="101" t="s">
        <v>2</v>
      </c>
      <c r="C6" s="190">
        <f>SUM(D6:Y6)</f>
        <v>28156</v>
      </c>
      <c r="D6" s="191">
        <f>SUM(D7:D10)</f>
        <v>589</v>
      </c>
      <c r="E6" s="191">
        <f>SUM(E7:E10)</f>
        <v>2402</v>
      </c>
      <c r="F6" s="84">
        <f>SUM(F7:F10)</f>
        <v>1156</v>
      </c>
      <c r="G6" s="84">
        <f>SUM(G7:G10)</f>
        <v>2746</v>
      </c>
      <c r="H6" s="86">
        <f t="shared" ref="H6:U6" si="0">SUM(H7:H10)</f>
        <v>1492</v>
      </c>
      <c r="I6" s="90">
        <f>SUM(I7:I10)</f>
        <v>88</v>
      </c>
      <c r="J6" s="84">
        <f t="shared" si="0"/>
        <v>1171</v>
      </c>
      <c r="K6" s="84">
        <f t="shared" si="0"/>
        <v>1183</v>
      </c>
      <c r="L6" s="84">
        <f t="shared" si="0"/>
        <v>937</v>
      </c>
      <c r="M6" s="192">
        <f>SUM(M7:M10)</f>
        <v>415</v>
      </c>
      <c r="N6" s="192">
        <f>SUM(N7:N10)</f>
        <v>678</v>
      </c>
      <c r="O6" s="84">
        <f t="shared" si="0"/>
        <v>1701</v>
      </c>
      <c r="P6" s="84">
        <f t="shared" si="0"/>
        <v>1401</v>
      </c>
      <c r="Q6" s="84">
        <f t="shared" si="0"/>
        <v>2284</v>
      </c>
      <c r="R6" s="84">
        <f t="shared" si="0"/>
        <v>1488</v>
      </c>
      <c r="S6" s="84">
        <f t="shared" si="0"/>
        <v>1067</v>
      </c>
      <c r="T6" s="84">
        <f t="shared" si="0"/>
        <v>398</v>
      </c>
      <c r="U6" s="84">
        <f t="shared" si="0"/>
        <v>983</v>
      </c>
      <c r="V6" s="84">
        <f>SUM(V7:V10)</f>
        <v>1971</v>
      </c>
      <c r="W6" s="84">
        <f>SUM(W7:W10)</f>
        <v>1917</v>
      </c>
      <c r="X6" s="191">
        <f>SUM(X7:X10)</f>
        <v>1532</v>
      </c>
      <c r="Y6" s="192">
        <f>SUM(Y7:Y10)</f>
        <v>557</v>
      </c>
    </row>
    <row r="7" spans="1:30" s="100" customFormat="1" ht="15.75" x14ac:dyDescent="0.25">
      <c r="A7" s="169">
        <v>1.2</v>
      </c>
      <c r="B7" s="54" t="s">
        <v>4</v>
      </c>
      <c r="C7" s="170">
        <f>SUM(D7:Y7)</f>
        <v>10714</v>
      </c>
      <c r="D7" s="216">
        <f>'Own portfolio'!D7+'Managed portfolio'!D7</f>
        <v>198</v>
      </c>
      <c r="E7" s="216">
        <f>'Own portfolio'!E7+'Managed portfolio'!E7</f>
        <v>385</v>
      </c>
      <c r="F7" s="216">
        <f>'Own portfolio'!F7+'Managed portfolio'!F7</f>
        <v>148</v>
      </c>
      <c r="G7" s="216">
        <f>'Own portfolio'!G7+'Managed portfolio'!G7</f>
        <v>1552</v>
      </c>
      <c r="H7" s="216">
        <f>'Own portfolio'!H7+'Managed portfolio'!H7</f>
        <v>242</v>
      </c>
      <c r="I7" s="216">
        <f>'Own portfolio'!I7+'Managed portfolio'!I7</f>
        <v>63</v>
      </c>
      <c r="J7" s="216">
        <f>'Own portfolio'!J7+'Managed portfolio'!J7</f>
        <v>235</v>
      </c>
      <c r="K7" s="216">
        <f>'Own portfolio'!K7+'Managed portfolio'!K7</f>
        <v>458</v>
      </c>
      <c r="L7" s="216">
        <f>'Own portfolio'!L7+'Managed portfolio'!L7</f>
        <v>229</v>
      </c>
      <c r="M7" s="216">
        <f>'Own portfolio'!M7+'Managed portfolio'!M7</f>
        <v>183</v>
      </c>
      <c r="N7" s="216">
        <f>'Own portfolio'!N7+'Managed portfolio'!N7</f>
        <v>143</v>
      </c>
      <c r="O7" s="216">
        <f>'Own portfolio'!O7+'Managed portfolio'!O7</f>
        <v>334</v>
      </c>
      <c r="P7" s="216">
        <f>'Own portfolio'!P7+'Managed portfolio'!P7</f>
        <v>409</v>
      </c>
      <c r="Q7" s="216">
        <f>'Own portfolio'!Q7+'Managed portfolio'!Q7</f>
        <v>399</v>
      </c>
      <c r="R7" s="216">
        <f>'Own portfolio'!R7+'Managed portfolio'!R7</f>
        <v>493</v>
      </c>
      <c r="S7" s="216">
        <f>'Own portfolio'!S7+'Managed portfolio'!S7</f>
        <v>357</v>
      </c>
      <c r="T7" s="216">
        <f>'Own portfolio'!T7+'Managed portfolio'!T7</f>
        <v>137</v>
      </c>
      <c r="U7" s="216">
        <f>'Own portfolio'!U7+'Managed portfolio'!U7</f>
        <v>539</v>
      </c>
      <c r="V7" s="216">
        <f>'Own portfolio'!V7+'Managed portfolio'!V7</f>
        <v>1074</v>
      </c>
      <c r="W7" s="216">
        <f>'Own portfolio'!W7+'Managed portfolio'!W7</f>
        <v>1047</v>
      </c>
      <c r="X7" s="216">
        <f>'Own portfolio'!X7+'Managed portfolio'!X7</f>
        <v>1532</v>
      </c>
      <c r="Y7" s="216">
        <f>'Own portfolio'!Y7+'Managed portfolio'!Y7</f>
        <v>557</v>
      </c>
    </row>
    <row r="8" spans="1:30" s="100" customFormat="1" ht="15.75" x14ac:dyDescent="0.25">
      <c r="A8" s="169">
        <v>1.3</v>
      </c>
      <c r="B8" s="54" t="s">
        <v>5</v>
      </c>
      <c r="C8" s="170">
        <f>SUM(D8:Y8)</f>
        <v>5230</v>
      </c>
      <c r="D8" s="216">
        <f>'Own portfolio'!D8+'Managed portfolio'!D8</f>
        <v>95</v>
      </c>
      <c r="E8" s="216">
        <f>'Own portfolio'!E8+'Managed portfolio'!E8</f>
        <v>469</v>
      </c>
      <c r="F8" s="216">
        <f>'Own portfolio'!F8+'Managed portfolio'!F8</f>
        <v>197</v>
      </c>
      <c r="G8" s="216">
        <f>'Own portfolio'!G8+'Managed portfolio'!G8</f>
        <v>555</v>
      </c>
      <c r="H8" s="216">
        <f>'Own portfolio'!H8+'Managed portfolio'!H8</f>
        <v>163</v>
      </c>
      <c r="I8" s="216">
        <f>'Own portfolio'!I8+'Managed portfolio'!I8</f>
        <v>25</v>
      </c>
      <c r="J8" s="216">
        <f>'Own portfolio'!J8+'Managed portfolio'!J8</f>
        <v>173</v>
      </c>
      <c r="K8" s="216">
        <f>'Own portfolio'!K8+'Managed portfolio'!K8</f>
        <v>151</v>
      </c>
      <c r="L8" s="216">
        <f>'Own portfolio'!L8+'Managed portfolio'!L8</f>
        <v>163</v>
      </c>
      <c r="M8" s="216">
        <f>'Own portfolio'!M8+'Managed portfolio'!M8</f>
        <v>118</v>
      </c>
      <c r="N8" s="216">
        <f>'Own portfolio'!N8+'Managed portfolio'!N8</f>
        <v>115</v>
      </c>
      <c r="O8" s="216">
        <f>'Own portfolio'!O8+'Managed portfolio'!O8</f>
        <v>259</v>
      </c>
      <c r="P8" s="216">
        <f>'Own portfolio'!P8+'Managed portfolio'!P8</f>
        <v>293</v>
      </c>
      <c r="Q8" s="216">
        <f>'Own portfolio'!Q8+'Managed portfolio'!Q8</f>
        <v>349</v>
      </c>
      <c r="R8" s="216">
        <f>'Own portfolio'!R8+'Managed portfolio'!R8</f>
        <v>348</v>
      </c>
      <c r="S8" s="216">
        <f>'Own portfolio'!S8+'Managed portfolio'!S8</f>
        <v>252</v>
      </c>
      <c r="T8" s="216">
        <f>'Own portfolio'!T8+'Managed portfolio'!T8</f>
        <v>130</v>
      </c>
      <c r="U8" s="216">
        <f>'Own portfolio'!U8+'Managed portfolio'!U8</f>
        <v>226</v>
      </c>
      <c r="V8" s="216">
        <f>'Own portfolio'!V8+'Managed portfolio'!V8</f>
        <v>323</v>
      </c>
      <c r="W8" s="216">
        <f>'Own portfolio'!W8+'Managed portfolio'!W8</f>
        <v>826</v>
      </c>
      <c r="X8" s="216">
        <f>'Own portfolio'!X8+'Managed portfolio'!X8</f>
        <v>0</v>
      </c>
      <c r="Y8" s="216">
        <f>'Own portfolio'!Y8+'Managed portfolio'!Y8</f>
        <v>0</v>
      </c>
    </row>
    <row r="9" spans="1:30" s="100" customFormat="1" ht="15.75" x14ac:dyDescent="0.25">
      <c r="A9" s="169">
        <v>1.4</v>
      </c>
      <c r="B9" s="54" t="s">
        <v>6</v>
      </c>
      <c r="C9" s="170">
        <f>SUM(D9:Y9)</f>
        <v>4591</v>
      </c>
      <c r="D9" s="216">
        <f>'Own portfolio'!D9+'Managed portfolio'!D9</f>
        <v>133</v>
      </c>
      <c r="E9" s="216">
        <f>'Own portfolio'!E9+'Managed portfolio'!E9</f>
        <v>484</v>
      </c>
      <c r="F9" s="216">
        <f>'Own portfolio'!F9+'Managed portfolio'!F9</f>
        <v>172</v>
      </c>
      <c r="G9" s="216">
        <f>'Own portfolio'!G9+'Managed portfolio'!G9</f>
        <v>619</v>
      </c>
      <c r="H9" s="216">
        <f>'Own portfolio'!H9+'Managed portfolio'!H9</f>
        <v>226</v>
      </c>
      <c r="I9" s="216">
        <f>'Own portfolio'!I9+'Managed portfolio'!I9</f>
        <v>0</v>
      </c>
      <c r="J9" s="216">
        <f>'Own portfolio'!J9+'Managed portfolio'!J9</f>
        <v>198</v>
      </c>
      <c r="K9" s="216">
        <f>'Own portfolio'!K9+'Managed portfolio'!K9</f>
        <v>172</v>
      </c>
      <c r="L9" s="216">
        <f>'Own portfolio'!L9+'Managed portfolio'!L9</f>
        <v>185</v>
      </c>
      <c r="M9" s="216">
        <f>'Own portfolio'!M9+'Managed portfolio'!M9</f>
        <v>111</v>
      </c>
      <c r="N9" s="216">
        <f>'Own portfolio'!N9+'Managed portfolio'!N9</f>
        <v>134</v>
      </c>
      <c r="O9" s="216">
        <f>'Own portfolio'!O9+'Managed portfolio'!O9</f>
        <v>244</v>
      </c>
      <c r="P9" s="216">
        <f>'Own portfolio'!P9+'Managed portfolio'!P9</f>
        <v>261</v>
      </c>
      <c r="Q9" s="216">
        <f>'Own portfolio'!Q9+'Managed portfolio'!Q9</f>
        <v>330</v>
      </c>
      <c r="R9" s="216">
        <f>'Own portfolio'!R9+'Managed portfolio'!R9</f>
        <v>337</v>
      </c>
      <c r="S9" s="216">
        <f>'Own portfolio'!S9+'Managed portfolio'!S9</f>
        <v>242</v>
      </c>
      <c r="T9" s="216">
        <f>'Own portfolio'!T9+'Managed portfolio'!T9</f>
        <v>109</v>
      </c>
      <c r="U9" s="216">
        <f>'Own portfolio'!U9+'Managed portfolio'!U9</f>
        <v>206</v>
      </c>
      <c r="V9" s="216">
        <f>'Own portfolio'!V9+'Managed portfolio'!V9</f>
        <v>384</v>
      </c>
      <c r="W9" s="216">
        <f>'Own portfolio'!W9+'Managed portfolio'!W9</f>
        <v>44</v>
      </c>
      <c r="X9" s="216">
        <f>'Own portfolio'!X9+'Managed portfolio'!X9</f>
        <v>0</v>
      </c>
      <c r="Y9" s="216">
        <f>'Own portfolio'!Y9+'Managed portfolio'!Y9</f>
        <v>0</v>
      </c>
    </row>
    <row r="10" spans="1:30" s="100" customFormat="1" ht="16.5" thickBot="1" x14ac:dyDescent="0.3">
      <c r="A10" s="169">
        <v>1.5</v>
      </c>
      <c r="B10" s="54" t="s">
        <v>7</v>
      </c>
      <c r="C10" s="170">
        <f>SUM(D10:Y10)</f>
        <v>7621</v>
      </c>
      <c r="D10" s="216">
        <f>'Own portfolio'!D10+'Managed portfolio'!D10</f>
        <v>163</v>
      </c>
      <c r="E10" s="216">
        <f>'Own portfolio'!E10+'Managed portfolio'!E10</f>
        <v>1064</v>
      </c>
      <c r="F10" s="216">
        <f>'Own portfolio'!F10+'Managed portfolio'!F10</f>
        <v>639</v>
      </c>
      <c r="G10" s="216">
        <f>'Own portfolio'!G10+'Managed portfolio'!G10</f>
        <v>20</v>
      </c>
      <c r="H10" s="216">
        <f>'Own portfolio'!H10+'Managed portfolio'!H10</f>
        <v>861</v>
      </c>
      <c r="I10" s="216">
        <f>'Own portfolio'!I10+'Managed portfolio'!I10</f>
        <v>0</v>
      </c>
      <c r="J10" s="216">
        <f>'Own portfolio'!J10+'Managed portfolio'!J10</f>
        <v>565</v>
      </c>
      <c r="K10" s="216">
        <f>'Own portfolio'!K10+'Managed portfolio'!K10</f>
        <v>402</v>
      </c>
      <c r="L10" s="216">
        <f>'Own portfolio'!L10+'Managed portfolio'!L10</f>
        <v>360</v>
      </c>
      <c r="M10" s="216">
        <f>'Own portfolio'!M10+'Managed portfolio'!M10</f>
        <v>3</v>
      </c>
      <c r="N10" s="216">
        <f>'Own portfolio'!N10+'Managed portfolio'!N10</f>
        <v>286</v>
      </c>
      <c r="O10" s="216">
        <f>'Own portfolio'!O10+'Managed portfolio'!O10</f>
        <v>864</v>
      </c>
      <c r="P10" s="216">
        <f>'Own portfolio'!P10+'Managed portfolio'!P10</f>
        <v>438</v>
      </c>
      <c r="Q10" s="216">
        <f>'Own portfolio'!Q10+'Managed portfolio'!Q10</f>
        <v>1206</v>
      </c>
      <c r="R10" s="216">
        <f>'Own portfolio'!R10+'Managed portfolio'!R10</f>
        <v>310</v>
      </c>
      <c r="S10" s="216">
        <f>'Own portfolio'!S10+'Managed portfolio'!S10</f>
        <v>216</v>
      </c>
      <c r="T10" s="216">
        <f>'Own portfolio'!T10+'Managed portfolio'!T10</f>
        <v>22</v>
      </c>
      <c r="U10" s="216">
        <f>'Own portfolio'!U10+'Managed portfolio'!U10</f>
        <v>12</v>
      </c>
      <c r="V10" s="216">
        <f>'Own portfolio'!V10+'Managed portfolio'!V10</f>
        <v>190</v>
      </c>
      <c r="W10" s="216">
        <f>'Own portfolio'!W10+'Managed portfolio'!W10</f>
        <v>0</v>
      </c>
      <c r="X10" s="216">
        <f>'Own portfolio'!X10+'Managed portfolio'!X10</f>
        <v>0</v>
      </c>
      <c r="Y10" s="216">
        <f>'Own portfolio'!Y10+'Managed portfolio'!Y10</f>
        <v>0</v>
      </c>
    </row>
    <row r="11" spans="1:30" ht="17.25" thickBot="1" x14ac:dyDescent="0.3">
      <c r="A11" s="15">
        <v>2</v>
      </c>
      <c r="B11" s="30" t="s">
        <v>9</v>
      </c>
      <c r="C11" s="72"/>
      <c r="D11" s="43"/>
      <c r="E11" s="43"/>
      <c r="F11" s="18"/>
      <c r="G11" s="18"/>
      <c r="H11" s="43"/>
      <c r="I11" s="17"/>
      <c r="J11" s="80"/>
      <c r="K11" s="80"/>
      <c r="L11" s="80"/>
      <c r="M11" s="18"/>
      <c r="N11" s="18"/>
      <c r="O11" s="80"/>
      <c r="P11" s="80"/>
      <c r="Q11" s="80"/>
      <c r="R11" s="80"/>
      <c r="S11" s="80"/>
      <c r="T11" s="80"/>
      <c r="U11" s="80"/>
      <c r="V11" s="80"/>
      <c r="W11" s="18"/>
      <c r="X11" s="43"/>
      <c r="Y11" s="18"/>
    </row>
    <row r="12" spans="1:30" s="100" customFormat="1" ht="16.5" x14ac:dyDescent="0.3">
      <c r="A12" s="189">
        <v>2.1</v>
      </c>
      <c r="B12" s="199" t="s">
        <v>10</v>
      </c>
      <c r="C12" s="190">
        <f>SUM(D12:Y12)</f>
        <v>28156</v>
      </c>
      <c r="D12" s="191">
        <f t="shared" ref="D12:W12" si="1">D6</f>
        <v>589</v>
      </c>
      <c r="E12" s="191">
        <f>E6</f>
        <v>2402</v>
      </c>
      <c r="F12" s="200">
        <f t="shared" si="1"/>
        <v>1156</v>
      </c>
      <c r="G12" s="200">
        <f t="shared" si="1"/>
        <v>2746</v>
      </c>
      <c r="H12" s="191">
        <f t="shared" si="1"/>
        <v>1492</v>
      </c>
      <c r="I12" s="201">
        <f t="shared" si="1"/>
        <v>88</v>
      </c>
      <c r="J12" s="202">
        <f t="shared" si="1"/>
        <v>1171</v>
      </c>
      <c r="K12" s="202">
        <f t="shared" si="1"/>
        <v>1183</v>
      </c>
      <c r="L12" s="84">
        <f t="shared" si="1"/>
        <v>937</v>
      </c>
      <c r="M12" s="192">
        <f t="shared" si="1"/>
        <v>415</v>
      </c>
      <c r="N12" s="192">
        <f>N6</f>
        <v>678</v>
      </c>
      <c r="O12" s="202">
        <f t="shared" si="1"/>
        <v>1701</v>
      </c>
      <c r="P12" s="202">
        <f t="shared" si="1"/>
        <v>1401</v>
      </c>
      <c r="Q12" s="202">
        <f t="shared" si="1"/>
        <v>2284</v>
      </c>
      <c r="R12" s="202">
        <f t="shared" si="1"/>
        <v>1488</v>
      </c>
      <c r="S12" s="202">
        <f t="shared" si="1"/>
        <v>1067</v>
      </c>
      <c r="T12" s="202">
        <f t="shared" si="1"/>
        <v>398</v>
      </c>
      <c r="U12" s="202">
        <f t="shared" si="1"/>
        <v>983</v>
      </c>
      <c r="V12" s="84">
        <f t="shared" si="1"/>
        <v>1971</v>
      </c>
      <c r="W12" s="192">
        <f t="shared" si="1"/>
        <v>1917</v>
      </c>
      <c r="X12" s="191">
        <f>X6</f>
        <v>1532</v>
      </c>
      <c r="Y12" s="192">
        <f>Y6</f>
        <v>557</v>
      </c>
    </row>
    <row r="13" spans="1:30" s="100" customFormat="1" ht="16.5" x14ac:dyDescent="0.3">
      <c r="A13" s="169">
        <v>2.2000000000000002</v>
      </c>
      <c r="B13" s="54" t="s">
        <v>12</v>
      </c>
      <c r="C13" s="193">
        <f>SUM(D13:Y13)</f>
        <v>343168997</v>
      </c>
      <c r="D13" s="191">
        <f>'Own portfolio'!D13+'Managed portfolio'!D13</f>
        <v>7055536</v>
      </c>
      <c r="E13" s="191">
        <f>'Own portfolio'!E13+'Managed portfolio'!E13</f>
        <v>33851854</v>
      </c>
      <c r="F13" s="191">
        <f>'Own portfolio'!F13+'Managed portfolio'!F13</f>
        <v>15603100</v>
      </c>
      <c r="G13" s="191">
        <f>'Own portfolio'!G13+'Managed portfolio'!G13</f>
        <v>32539656</v>
      </c>
      <c r="H13" s="191">
        <f>'Own portfolio'!H13+'Managed portfolio'!H13</f>
        <v>20463860</v>
      </c>
      <c r="I13" s="191">
        <f>'Own portfolio'!I13+'Managed portfolio'!I13</f>
        <v>484370</v>
      </c>
      <c r="J13" s="191">
        <f>'Own portfolio'!J13+'Managed portfolio'!J13</f>
        <v>13576031</v>
      </c>
      <c r="K13" s="191">
        <f>'Own portfolio'!K13+'Managed portfolio'!K13</f>
        <v>13178281</v>
      </c>
      <c r="L13" s="191">
        <f>'Own portfolio'!L13+'Managed portfolio'!L13</f>
        <v>11265780</v>
      </c>
      <c r="M13" s="191">
        <f>'Own portfolio'!M13+'Managed portfolio'!M13</f>
        <v>3496572</v>
      </c>
      <c r="N13" s="191">
        <f>'Own portfolio'!N13+'Managed portfolio'!N13</f>
        <v>9577639</v>
      </c>
      <c r="O13" s="191">
        <f>'Own portfolio'!O13+'Managed portfolio'!O13</f>
        <v>23869695</v>
      </c>
      <c r="P13" s="191">
        <f>'Own portfolio'!P13+'Managed portfolio'!P13</f>
        <v>17176160</v>
      </c>
      <c r="Q13" s="191">
        <f>'Own portfolio'!Q13+'Managed portfolio'!Q13</f>
        <v>30107522</v>
      </c>
      <c r="R13" s="191">
        <f>'Own portfolio'!R13+'Managed portfolio'!R13</f>
        <v>14803872</v>
      </c>
      <c r="S13" s="191">
        <f>'Own portfolio'!S13+'Managed portfolio'!S13</f>
        <v>11270206</v>
      </c>
      <c r="T13" s="191">
        <f>'Own portfolio'!T13+'Managed portfolio'!T13</f>
        <v>5180160</v>
      </c>
      <c r="U13" s="191">
        <f>'Own portfolio'!U13+'Managed portfolio'!U13</f>
        <v>12648346</v>
      </c>
      <c r="V13" s="191">
        <f>'Own portfolio'!V13+'Managed portfolio'!V13</f>
        <v>21187234</v>
      </c>
      <c r="W13" s="191">
        <f>'Own portfolio'!W13+'Managed portfolio'!W13</f>
        <v>18597471</v>
      </c>
      <c r="X13" s="191">
        <f>'Own portfolio'!X13+'Managed portfolio'!X13</f>
        <v>17693211</v>
      </c>
      <c r="Y13" s="191">
        <f>'Own portfolio'!Y13+'Managed portfolio'!Y13</f>
        <v>9542441</v>
      </c>
    </row>
    <row r="14" spans="1:30" s="100" customFormat="1" ht="15.75" x14ac:dyDescent="0.25">
      <c r="A14" s="169">
        <v>2.2999999999999998</v>
      </c>
      <c r="B14" s="54" t="s">
        <v>13</v>
      </c>
      <c r="C14" s="194">
        <f t="shared" ref="C14:W14" si="2">C13/C12</f>
        <v>12188.130309703083</v>
      </c>
      <c r="D14" s="194">
        <f t="shared" si="2"/>
        <v>11978.838709677419</v>
      </c>
      <c r="E14" s="194">
        <f t="shared" si="2"/>
        <v>14093.194837635305</v>
      </c>
      <c r="F14" s="203">
        <f t="shared" si="2"/>
        <v>13497.491349480968</v>
      </c>
      <c r="G14" s="203">
        <f t="shared" si="2"/>
        <v>11849.838310269482</v>
      </c>
      <c r="H14" s="204">
        <f t="shared" si="2"/>
        <v>13715.723860589813</v>
      </c>
      <c r="I14" s="205">
        <f t="shared" si="2"/>
        <v>5504.204545454545</v>
      </c>
      <c r="J14" s="206">
        <f t="shared" si="2"/>
        <v>11593.536293766012</v>
      </c>
      <c r="K14" s="206">
        <f t="shared" si="2"/>
        <v>11139.713440405749</v>
      </c>
      <c r="L14" s="207">
        <f t="shared" si="2"/>
        <v>12023.24439701174</v>
      </c>
      <c r="M14" s="208">
        <f t="shared" si="2"/>
        <v>8425.4746987951803</v>
      </c>
      <c r="N14" s="208">
        <f t="shared" si="2"/>
        <v>14126.311209439527</v>
      </c>
      <c r="O14" s="206">
        <f t="shared" si="2"/>
        <v>14032.742504409171</v>
      </c>
      <c r="P14" s="206">
        <f t="shared" si="2"/>
        <v>12259.928622412563</v>
      </c>
      <c r="Q14" s="206">
        <f t="shared" si="2"/>
        <v>13181.927320490367</v>
      </c>
      <c r="R14" s="206">
        <f t="shared" si="2"/>
        <v>9948.8387096774186</v>
      </c>
      <c r="S14" s="206">
        <f t="shared" si="2"/>
        <v>10562.517338331771</v>
      </c>
      <c r="T14" s="206">
        <f t="shared" si="2"/>
        <v>13015.477386934674</v>
      </c>
      <c r="U14" s="206">
        <f t="shared" si="2"/>
        <v>12867.086469989827</v>
      </c>
      <c r="V14" s="207">
        <f t="shared" si="2"/>
        <v>10749.484525621512</v>
      </c>
      <c r="W14" s="208">
        <f t="shared" si="2"/>
        <v>9701.3411580594675</v>
      </c>
      <c r="X14" s="194">
        <f>X13/X12</f>
        <v>11549.093342036553</v>
      </c>
      <c r="Y14" s="208">
        <f>Y13/Y12</f>
        <v>17131.850987432674</v>
      </c>
    </row>
    <row r="15" spans="1:30" s="100" customFormat="1" ht="15.75" x14ac:dyDescent="0.2">
      <c r="A15" s="169">
        <v>2.4</v>
      </c>
      <c r="B15" s="54" t="s">
        <v>25</v>
      </c>
      <c r="C15" s="194">
        <f>SUM(D15:Y15)</f>
        <v>50</v>
      </c>
      <c r="D15" s="194">
        <f>'Own portfolio'!D15+'Managed portfolio'!D15</f>
        <v>1</v>
      </c>
      <c r="E15" s="194">
        <f>'Own portfolio'!E15+'Managed portfolio'!E15</f>
        <v>3</v>
      </c>
      <c r="F15" s="194">
        <f>'Own portfolio'!F15+'Managed portfolio'!F15</f>
        <v>2</v>
      </c>
      <c r="G15" s="194">
        <f>'Own portfolio'!G15+'Managed portfolio'!G15</f>
        <v>6</v>
      </c>
      <c r="H15" s="194">
        <f>'Own portfolio'!H15+'Managed portfolio'!H15</f>
        <v>2</v>
      </c>
      <c r="I15" s="194">
        <f>'Own portfolio'!I15+'Managed portfolio'!I15</f>
        <v>1</v>
      </c>
      <c r="J15" s="194">
        <f>'Own portfolio'!J15+'Managed portfolio'!J15</f>
        <v>2</v>
      </c>
      <c r="K15" s="194">
        <f>'Own portfolio'!K15+'Managed portfolio'!K15</f>
        <v>3</v>
      </c>
      <c r="L15" s="194">
        <f>'Own portfolio'!L15+'Managed portfolio'!L15</f>
        <v>2</v>
      </c>
      <c r="M15" s="194">
        <f>'Own portfolio'!M15+'Managed portfolio'!M15</f>
        <v>0</v>
      </c>
      <c r="N15" s="194">
        <f>'Own portfolio'!N15+'Managed portfolio'!N15</f>
        <v>1</v>
      </c>
      <c r="O15" s="194">
        <f>'Own portfolio'!O15+'Managed portfolio'!O15</f>
        <v>2</v>
      </c>
      <c r="P15" s="194">
        <f>'Own portfolio'!P15+'Managed portfolio'!P15</f>
        <v>2</v>
      </c>
      <c r="Q15" s="194">
        <f>'Own portfolio'!Q15+'Managed portfolio'!Q15</f>
        <v>4</v>
      </c>
      <c r="R15" s="194">
        <f>'Own portfolio'!R15+'Managed portfolio'!R15</f>
        <v>3</v>
      </c>
      <c r="S15" s="194">
        <f>'Own portfolio'!S15+'Managed portfolio'!S15</f>
        <v>2</v>
      </c>
      <c r="T15" s="194">
        <f>'Own portfolio'!T15+'Managed portfolio'!T15</f>
        <v>2</v>
      </c>
      <c r="U15" s="194">
        <f>'Own portfolio'!U15+'Managed portfolio'!U15</f>
        <v>2</v>
      </c>
      <c r="V15" s="194">
        <f>'Own portfolio'!V15+'Managed portfolio'!V15</f>
        <v>2</v>
      </c>
      <c r="W15" s="194">
        <f>'Own portfolio'!W15+'Managed portfolio'!W15</f>
        <v>3</v>
      </c>
      <c r="X15" s="194">
        <f>'Own portfolio'!X15+'Managed portfolio'!X15</f>
        <v>3</v>
      </c>
      <c r="Y15" s="194">
        <f>'Own portfolio'!Y15+'Managed portfolio'!Y15</f>
        <v>2</v>
      </c>
    </row>
    <row r="16" spans="1:30" s="100" customFormat="1" ht="15.75" x14ac:dyDescent="0.2">
      <c r="A16" s="169">
        <v>2.5</v>
      </c>
      <c r="B16" s="54" t="s">
        <v>26</v>
      </c>
      <c r="C16" s="195">
        <f t="shared" ref="C16:X16" si="3">+C6/C15</f>
        <v>563.12</v>
      </c>
      <c r="D16" s="209">
        <f t="shared" si="3"/>
        <v>589</v>
      </c>
      <c r="E16" s="209">
        <f t="shared" si="3"/>
        <v>800.66666666666663</v>
      </c>
      <c r="F16" s="209">
        <f t="shared" si="3"/>
        <v>578</v>
      </c>
      <c r="G16" s="209">
        <f t="shared" si="3"/>
        <v>457.66666666666669</v>
      </c>
      <c r="H16" s="209">
        <f t="shared" si="3"/>
        <v>746</v>
      </c>
      <c r="I16" s="209">
        <f t="shared" si="3"/>
        <v>88</v>
      </c>
      <c r="J16" s="209">
        <f t="shared" si="3"/>
        <v>585.5</v>
      </c>
      <c r="K16" s="209">
        <f t="shared" si="3"/>
        <v>394.33333333333331</v>
      </c>
      <c r="L16" s="209">
        <f t="shared" si="3"/>
        <v>468.5</v>
      </c>
      <c r="M16" s="209" t="e">
        <f t="shared" si="3"/>
        <v>#DIV/0!</v>
      </c>
      <c r="N16" s="209">
        <f t="shared" si="3"/>
        <v>678</v>
      </c>
      <c r="O16" s="209">
        <f t="shared" si="3"/>
        <v>850.5</v>
      </c>
      <c r="P16" s="209">
        <f t="shared" si="3"/>
        <v>700.5</v>
      </c>
      <c r="Q16" s="209">
        <f t="shared" si="3"/>
        <v>571</v>
      </c>
      <c r="R16" s="209">
        <f t="shared" si="3"/>
        <v>496</v>
      </c>
      <c r="S16" s="209">
        <f t="shared" si="3"/>
        <v>533.5</v>
      </c>
      <c r="T16" s="209">
        <f t="shared" si="3"/>
        <v>199</v>
      </c>
      <c r="U16" s="209">
        <f t="shared" si="3"/>
        <v>491.5</v>
      </c>
      <c r="V16" s="209">
        <f t="shared" si="3"/>
        <v>985.5</v>
      </c>
      <c r="W16" s="209">
        <f t="shared" si="3"/>
        <v>639</v>
      </c>
      <c r="X16" s="209">
        <f t="shared" si="3"/>
        <v>510.66666666666669</v>
      </c>
      <c r="Y16" s="209">
        <f>+Y6/Y15</f>
        <v>278.5</v>
      </c>
    </row>
    <row r="17" spans="1:25" s="100" customFormat="1" ht="16.5" thickBot="1" x14ac:dyDescent="0.25">
      <c r="A17" s="169">
        <v>2.6</v>
      </c>
      <c r="B17" s="210" t="s">
        <v>27</v>
      </c>
      <c r="C17" s="196">
        <f>C13/C15</f>
        <v>6863379.9400000004</v>
      </c>
      <c r="D17" s="211">
        <f t="shared" ref="D17:X17" si="4">D13/D15</f>
        <v>7055536</v>
      </c>
      <c r="E17" s="211">
        <f t="shared" si="4"/>
        <v>11283951.333333334</v>
      </c>
      <c r="F17" s="211">
        <f t="shared" si="4"/>
        <v>7801550</v>
      </c>
      <c r="G17" s="211">
        <f t="shared" si="4"/>
        <v>5423276</v>
      </c>
      <c r="H17" s="211">
        <f t="shared" si="4"/>
        <v>10231930</v>
      </c>
      <c r="I17" s="211">
        <f t="shared" si="4"/>
        <v>484370</v>
      </c>
      <c r="J17" s="211">
        <f t="shared" si="4"/>
        <v>6788015.5</v>
      </c>
      <c r="K17" s="211">
        <f t="shared" si="4"/>
        <v>4392760.333333333</v>
      </c>
      <c r="L17" s="211">
        <f t="shared" si="4"/>
        <v>5632890</v>
      </c>
      <c r="M17" s="211" t="e">
        <f t="shared" si="4"/>
        <v>#DIV/0!</v>
      </c>
      <c r="N17" s="211">
        <f t="shared" si="4"/>
        <v>9577639</v>
      </c>
      <c r="O17" s="211">
        <f t="shared" si="4"/>
        <v>11934847.5</v>
      </c>
      <c r="P17" s="211">
        <f t="shared" si="4"/>
        <v>8588080</v>
      </c>
      <c r="Q17" s="211">
        <f t="shared" si="4"/>
        <v>7526880.5</v>
      </c>
      <c r="R17" s="211">
        <f t="shared" si="4"/>
        <v>4934624</v>
      </c>
      <c r="S17" s="211">
        <f t="shared" si="4"/>
        <v>5635103</v>
      </c>
      <c r="T17" s="211">
        <f t="shared" si="4"/>
        <v>2590080</v>
      </c>
      <c r="U17" s="211">
        <f t="shared" si="4"/>
        <v>6324173</v>
      </c>
      <c r="V17" s="211">
        <f t="shared" si="4"/>
        <v>10593617</v>
      </c>
      <c r="W17" s="211">
        <f t="shared" si="4"/>
        <v>6199157</v>
      </c>
      <c r="X17" s="211">
        <f t="shared" si="4"/>
        <v>5897737</v>
      </c>
      <c r="Y17" s="211">
        <f>Y13/Y15</f>
        <v>4771220.5</v>
      </c>
    </row>
    <row r="18" spans="1:25" ht="17.25" thickBot="1" x14ac:dyDescent="0.3">
      <c r="A18" s="15">
        <v>3</v>
      </c>
      <c r="B18" s="30" t="s">
        <v>17</v>
      </c>
      <c r="C18" s="72"/>
      <c r="D18" s="43"/>
      <c r="E18" s="43"/>
      <c r="F18" s="18"/>
      <c r="G18" s="18"/>
      <c r="H18" s="43"/>
      <c r="I18" s="17"/>
      <c r="J18" s="80"/>
      <c r="K18" s="80"/>
      <c r="L18" s="80"/>
      <c r="M18" s="18"/>
      <c r="N18" s="18"/>
      <c r="O18" s="80"/>
      <c r="P18" s="80"/>
      <c r="Q18" s="80"/>
      <c r="R18" s="80"/>
      <c r="S18" s="80"/>
      <c r="T18" s="80"/>
      <c r="U18" s="80"/>
      <c r="V18" s="80"/>
      <c r="W18" s="18"/>
      <c r="X18" s="43"/>
      <c r="Y18" s="18"/>
    </row>
    <row r="19" spans="1:25" s="100" customFormat="1" ht="16.5" x14ac:dyDescent="0.3">
      <c r="A19" s="169">
        <v>3.1</v>
      </c>
      <c r="B19" s="101" t="s">
        <v>18</v>
      </c>
      <c r="C19" s="190">
        <f>SUM(D19:Y19)</f>
        <v>2051</v>
      </c>
      <c r="D19" s="86">
        <f>'Own portfolio'!D19+'Managed portfolio'!D19</f>
        <v>46</v>
      </c>
      <c r="E19" s="86">
        <f>'Own portfolio'!E19+'Managed portfolio'!E19</f>
        <v>222</v>
      </c>
      <c r="F19" s="86">
        <f>'Own portfolio'!F19+'Managed portfolio'!F19</f>
        <v>184</v>
      </c>
      <c r="G19" s="86">
        <f>'Own portfolio'!G19+'Managed portfolio'!G19</f>
        <v>145</v>
      </c>
      <c r="H19" s="86">
        <f>'Own portfolio'!H19+'Managed portfolio'!H19</f>
        <v>114</v>
      </c>
      <c r="I19" s="86">
        <f>'Own portfolio'!I19+'Managed portfolio'!I19</f>
        <v>0</v>
      </c>
      <c r="J19" s="86">
        <f>'Own portfolio'!J19+'Managed portfolio'!J19</f>
        <v>101</v>
      </c>
      <c r="K19" s="86">
        <f>'Own portfolio'!K19+'Managed portfolio'!K19</f>
        <v>138</v>
      </c>
      <c r="L19" s="86">
        <f>'Own portfolio'!L19+'Managed portfolio'!L19</f>
        <v>56</v>
      </c>
      <c r="M19" s="86">
        <f>'Own portfolio'!M19+'Managed portfolio'!M19</f>
        <v>0</v>
      </c>
      <c r="N19" s="86">
        <f>'Own portfolio'!N19+'Managed portfolio'!N19</f>
        <v>46</v>
      </c>
      <c r="O19" s="86">
        <f>'Own portfolio'!O19+'Managed portfolio'!O19</f>
        <v>138</v>
      </c>
      <c r="P19" s="86">
        <f>'Own portfolio'!P19+'Managed portfolio'!P19</f>
        <v>61</v>
      </c>
      <c r="Q19" s="86">
        <f>'Own portfolio'!Q19+'Managed portfolio'!Q19</f>
        <v>152</v>
      </c>
      <c r="R19" s="86">
        <f>'Own portfolio'!R19+'Managed portfolio'!R19</f>
        <v>56</v>
      </c>
      <c r="S19" s="86">
        <f>'Own portfolio'!S19+'Managed portfolio'!S19</f>
        <v>105</v>
      </c>
      <c r="T19" s="86">
        <f>'Own portfolio'!T19+'Managed portfolio'!T19</f>
        <v>40</v>
      </c>
      <c r="U19" s="86">
        <f>'Own portfolio'!U19+'Managed portfolio'!U19</f>
        <v>60</v>
      </c>
      <c r="V19" s="86">
        <f>'Own portfolio'!V19+'Managed portfolio'!V19</f>
        <v>112</v>
      </c>
      <c r="W19" s="86">
        <f>'Own portfolio'!W19+'Managed portfolio'!W19</f>
        <v>99</v>
      </c>
      <c r="X19" s="86">
        <f>'Own portfolio'!X19+'Managed portfolio'!X19</f>
        <v>92</v>
      </c>
      <c r="Y19" s="86">
        <f>'Own portfolio'!Y19+'Managed portfolio'!Y19</f>
        <v>84</v>
      </c>
    </row>
    <row r="20" spans="1:25" s="100" customFormat="1" ht="16.5" x14ac:dyDescent="0.3">
      <c r="A20" s="169">
        <v>3.2</v>
      </c>
      <c r="B20" s="54" t="s">
        <v>19</v>
      </c>
      <c r="C20" s="190">
        <f>SUM(D20:Y20)</f>
        <v>46862000</v>
      </c>
      <c r="D20" s="86">
        <f>'Own portfolio'!D20+'Managed portfolio'!D20</f>
        <v>1060000</v>
      </c>
      <c r="E20" s="86">
        <f>'Own portfolio'!E20+'Managed portfolio'!E20</f>
        <v>5990000</v>
      </c>
      <c r="F20" s="86">
        <f>'Own portfolio'!F20+'Managed portfolio'!F20</f>
        <v>4505000</v>
      </c>
      <c r="G20" s="86">
        <f>'Own portfolio'!G20+'Managed portfolio'!G20</f>
        <v>3272000</v>
      </c>
      <c r="H20" s="86">
        <f>'Own portfolio'!H20+'Managed portfolio'!H20</f>
        <v>3077000</v>
      </c>
      <c r="I20" s="86">
        <f>'Own portfolio'!I20+'Managed portfolio'!I20</f>
        <v>0</v>
      </c>
      <c r="J20" s="86">
        <f>'Own portfolio'!J20+'Managed portfolio'!J20</f>
        <v>2280000</v>
      </c>
      <c r="K20" s="322">
        <f>'Own portfolio'!K20+'Managed portfolio'!K20</f>
        <v>2750000</v>
      </c>
      <c r="L20" s="86">
        <f>'Own portfolio'!L20+'Managed portfolio'!L20</f>
        <v>1360000</v>
      </c>
      <c r="M20" s="86">
        <f>'Own portfolio'!M20+'Managed portfolio'!M20</f>
        <v>0</v>
      </c>
      <c r="N20" s="86">
        <f>'Own portfolio'!N20+'Managed portfolio'!N20</f>
        <v>1125000</v>
      </c>
      <c r="O20" s="86">
        <f>'Own portfolio'!O20+'Managed portfolio'!O20</f>
        <v>3265000</v>
      </c>
      <c r="P20" s="86">
        <f>'Own portfolio'!P20+'Managed portfolio'!P20</f>
        <v>1435000</v>
      </c>
      <c r="Q20" s="86">
        <f>'Own portfolio'!Q20+'Managed portfolio'!Q20</f>
        <v>3700000</v>
      </c>
      <c r="R20" s="86">
        <f>'Own portfolio'!R20+'Managed portfolio'!R20</f>
        <v>1135000</v>
      </c>
      <c r="S20" s="86">
        <f>'Own portfolio'!S20+'Managed portfolio'!S20</f>
        <v>1749000</v>
      </c>
      <c r="T20" s="86">
        <f>'Own portfolio'!T20+'Managed portfolio'!T20</f>
        <v>945000</v>
      </c>
      <c r="U20" s="86">
        <f>'Own portfolio'!U20+'Managed portfolio'!U20</f>
        <v>1585000</v>
      </c>
      <c r="V20" s="86">
        <f>'Own portfolio'!V20+'Managed portfolio'!V20</f>
        <v>2310000</v>
      </c>
      <c r="W20" s="86">
        <f>'Own portfolio'!W20+'Managed portfolio'!W20</f>
        <v>1810000</v>
      </c>
      <c r="X20" s="86">
        <f>'Own portfolio'!X20+'Managed portfolio'!X20</f>
        <v>1834000</v>
      </c>
      <c r="Y20" s="86">
        <f>'Own portfolio'!Y20+'Managed portfolio'!Y20</f>
        <v>1675000</v>
      </c>
    </row>
    <row r="21" spans="1:25" s="100" customFormat="1" ht="15.75" x14ac:dyDescent="0.25">
      <c r="A21" s="169">
        <v>3.3</v>
      </c>
      <c r="B21" s="54" t="s">
        <v>20</v>
      </c>
      <c r="C21" s="170">
        <f>SUM(D21:Y21)</f>
        <v>49505825</v>
      </c>
      <c r="D21" s="242">
        <f>'Own portfolio'!D21+'Managed portfolio'!D21</f>
        <v>1158976</v>
      </c>
      <c r="E21" s="242">
        <f>'Own portfolio'!E21+'Managed portfolio'!E21</f>
        <v>4271941</v>
      </c>
      <c r="F21" s="242">
        <f>'Own portfolio'!F21+'Managed portfolio'!F21</f>
        <v>1855963</v>
      </c>
      <c r="G21" s="242">
        <f>'Own portfolio'!G21+'Managed portfolio'!G21</f>
        <v>4647785</v>
      </c>
      <c r="H21" s="242">
        <f>'Own portfolio'!H21+'Managed portfolio'!H21</f>
        <v>2724069</v>
      </c>
      <c r="I21" s="242">
        <f>'Own portfolio'!I21+'Managed portfolio'!I21</f>
        <v>484370</v>
      </c>
      <c r="J21" s="242">
        <f>'Own portfolio'!J21+'Managed portfolio'!J21</f>
        <v>2479782</v>
      </c>
      <c r="K21" s="242">
        <f>'Own portfolio'!K21+'Managed portfolio'!K21</f>
        <v>1831446</v>
      </c>
      <c r="L21" s="242">
        <f>'Own portfolio'!L21+'Managed portfolio'!L21</f>
        <v>1859867</v>
      </c>
      <c r="M21" s="242">
        <f>'Own portfolio'!M21+'Managed portfolio'!M21</f>
        <v>1247139</v>
      </c>
      <c r="N21" s="242">
        <f>'Own portfolio'!N21+'Managed portfolio'!N21</f>
        <v>1320099</v>
      </c>
      <c r="O21" s="242">
        <f>'Own portfolio'!O21+'Managed portfolio'!O21</f>
        <v>3267014</v>
      </c>
      <c r="P21" s="242">
        <f>'Own portfolio'!P21+'Managed portfolio'!P21</f>
        <v>2724720</v>
      </c>
      <c r="Q21" s="242">
        <f>'Own portfolio'!Q21+'Managed portfolio'!Q21</f>
        <v>4638064</v>
      </c>
      <c r="R21" s="242">
        <f>'Own portfolio'!R21+'Managed portfolio'!R21</f>
        <v>2461253</v>
      </c>
      <c r="S21" s="242">
        <f>'Own portfolio'!S21+'Managed portfolio'!S21</f>
        <v>1517909</v>
      </c>
      <c r="T21" s="242">
        <f>'Own portfolio'!T21+'Managed portfolio'!T21</f>
        <v>718596</v>
      </c>
      <c r="U21" s="242">
        <f>'Own portfolio'!U21+'Managed portfolio'!U21</f>
        <v>1795808</v>
      </c>
      <c r="V21" s="242">
        <f>'Own portfolio'!V21+'Managed portfolio'!V21</f>
        <v>2907632</v>
      </c>
      <c r="W21" s="242">
        <f>'Own portfolio'!W21+'Managed portfolio'!W21</f>
        <v>2705988</v>
      </c>
      <c r="X21" s="242">
        <f>'Own portfolio'!X21+'Managed portfolio'!X21</f>
        <v>2278991</v>
      </c>
      <c r="Y21" s="242">
        <f>'Own portfolio'!Y21+'Managed portfolio'!Y21</f>
        <v>608413</v>
      </c>
    </row>
    <row r="22" spans="1:25" s="100" customFormat="1" ht="15.75" x14ac:dyDescent="0.25">
      <c r="A22" s="169">
        <v>3.4</v>
      </c>
      <c r="B22" s="54" t="s">
        <v>21</v>
      </c>
      <c r="C22" s="168">
        <f>SUM(D22:Y22)</f>
        <v>46885584</v>
      </c>
      <c r="D22" s="168">
        <f>'Own portfolio'!D22+'Managed portfolio'!D22</f>
        <v>884320</v>
      </c>
      <c r="E22" s="168">
        <f>'Own portfolio'!E22+'Managed portfolio'!E22</f>
        <v>4271941</v>
      </c>
      <c r="F22" s="168">
        <f>'Own portfolio'!F22+'Managed portfolio'!F22</f>
        <v>1855963</v>
      </c>
      <c r="G22" s="168">
        <f>'Own portfolio'!G22+'Managed portfolio'!G22</f>
        <v>4538539</v>
      </c>
      <c r="H22" s="168">
        <f>'Own portfolio'!H22+'Managed portfolio'!H22</f>
        <v>2724069</v>
      </c>
      <c r="I22" s="168">
        <f>'Own portfolio'!I22+'Managed portfolio'!I22</f>
        <v>0</v>
      </c>
      <c r="J22" s="168">
        <f>'Own portfolio'!J22+'Managed portfolio'!J22</f>
        <v>1911485</v>
      </c>
      <c r="K22" s="168">
        <f>'Own portfolio'!K22+'Managed portfolio'!K22</f>
        <v>1616830</v>
      </c>
      <c r="L22" s="168">
        <f>'Own portfolio'!L22+'Managed portfolio'!L22</f>
        <v>1776107</v>
      </c>
      <c r="M22" s="168">
        <f>'Own portfolio'!M22+'Managed portfolio'!M22</f>
        <v>897242</v>
      </c>
      <c r="N22" s="168">
        <f>'Own portfolio'!N22+'Managed portfolio'!N22</f>
        <v>1247674</v>
      </c>
      <c r="O22" s="168">
        <f>'Own portfolio'!O22+'Managed portfolio'!O22</f>
        <v>3184810</v>
      </c>
      <c r="P22" s="168">
        <f>'Own portfolio'!P22+'Managed portfolio'!P22</f>
        <v>2548649</v>
      </c>
      <c r="Q22" s="168">
        <f>'Own portfolio'!Q22+'Managed portfolio'!Q22</f>
        <v>4594922</v>
      </c>
      <c r="R22" s="168">
        <f>'Own portfolio'!R22+'Managed portfolio'!R22</f>
        <v>2384304</v>
      </c>
      <c r="S22" s="168">
        <f>'Own portfolio'!S22+'Managed portfolio'!S22</f>
        <v>1516831</v>
      </c>
      <c r="T22" s="168">
        <f>'Own portfolio'!T22+'Managed portfolio'!T22</f>
        <v>644027</v>
      </c>
      <c r="U22" s="168">
        <f>'Own portfolio'!U22+'Managed portfolio'!U22</f>
        <v>1791890</v>
      </c>
      <c r="V22" s="168">
        <f>'Own portfolio'!V22+'Managed portfolio'!V22</f>
        <v>2907632</v>
      </c>
      <c r="W22" s="168">
        <f>'Own portfolio'!W22+'Managed portfolio'!W22</f>
        <v>2700945</v>
      </c>
      <c r="X22" s="168">
        <f>'Own portfolio'!X22+'Managed portfolio'!X22</f>
        <v>2278991</v>
      </c>
      <c r="Y22" s="168">
        <f>'Own portfolio'!Y22+'Managed portfolio'!Y22</f>
        <v>608413</v>
      </c>
    </row>
    <row r="23" spans="1:25" s="100" customFormat="1" ht="16.5" thickBot="1" x14ac:dyDescent="0.3">
      <c r="A23" s="169">
        <v>3.5</v>
      </c>
      <c r="B23" s="167" t="s">
        <v>137</v>
      </c>
      <c r="C23" s="170">
        <f>SUM(D23:Y23)</f>
        <v>7400714</v>
      </c>
      <c r="D23" s="168">
        <f>'Own portfolio'!D23+'Managed portfolio'!D23</f>
        <v>143737</v>
      </c>
      <c r="E23" s="168">
        <f>'Own portfolio'!E23+'Managed portfolio'!E23</f>
        <v>672534</v>
      </c>
      <c r="F23" s="168">
        <f>'Own portfolio'!F23+'Managed portfolio'!F23</f>
        <v>289334</v>
      </c>
      <c r="G23" s="168">
        <f>'Own portfolio'!G23+'Managed portfolio'!G23</f>
        <v>720539</v>
      </c>
      <c r="H23" s="168">
        <f>'Own portfolio'!H23+'Managed portfolio'!H23</f>
        <v>412831</v>
      </c>
      <c r="I23" s="168">
        <f>'Own portfolio'!I23+'Managed portfolio'!I23</f>
        <v>440</v>
      </c>
      <c r="J23" s="168">
        <f>'Own portfolio'!J23+'Managed portfolio'!J23</f>
        <v>268257</v>
      </c>
      <c r="K23" s="168">
        <f>'Own portfolio'!K23+'Managed portfolio'!K23</f>
        <v>248777</v>
      </c>
      <c r="L23" s="168">
        <f>'Own portfolio'!L23+'Managed portfolio'!L23</f>
        <v>253455</v>
      </c>
      <c r="M23" s="168">
        <f>'Own portfolio'!M23+'Managed portfolio'!M23</f>
        <v>89914</v>
      </c>
      <c r="N23" s="168">
        <f>'Own portfolio'!N23+'Managed portfolio'!N23</f>
        <v>216954</v>
      </c>
      <c r="O23" s="168">
        <f>'Own portfolio'!O23+'Managed portfolio'!O23</f>
        <v>528926</v>
      </c>
      <c r="P23" s="168">
        <f>'Own portfolio'!P23+'Managed portfolio'!P23</f>
        <v>380875</v>
      </c>
      <c r="Q23" s="168">
        <f>'Own portfolio'!Q23+'Managed portfolio'!Q23</f>
        <v>716177</v>
      </c>
      <c r="R23" s="168">
        <f>'Own portfolio'!R23+'Managed portfolio'!R23</f>
        <v>334960</v>
      </c>
      <c r="S23" s="168">
        <f>'Own portfolio'!S23+'Managed portfolio'!S23</f>
        <v>251999</v>
      </c>
      <c r="T23" s="168">
        <f>'Own portfolio'!T23+'Managed portfolio'!T23</f>
        <v>113080</v>
      </c>
      <c r="U23" s="168">
        <f>'Own portfolio'!U23+'Managed portfolio'!U23</f>
        <v>289809</v>
      </c>
      <c r="V23" s="168">
        <f>'Own portfolio'!V23+'Managed portfolio'!V23</f>
        <v>477016</v>
      </c>
      <c r="W23" s="168">
        <f>'Own portfolio'!W23+'Managed portfolio'!W23</f>
        <v>435874</v>
      </c>
      <c r="X23" s="168">
        <f>'Own portfolio'!X23+'Managed portfolio'!X23</f>
        <v>377399</v>
      </c>
      <c r="Y23" s="168">
        <f>'Own portfolio'!Y23+'Managed portfolio'!Y23</f>
        <v>177827</v>
      </c>
    </row>
    <row r="24" spans="1:25" ht="17.25" thickBot="1" x14ac:dyDescent="0.25">
      <c r="A24" s="15">
        <v>4</v>
      </c>
      <c r="B24" s="30" t="s">
        <v>23</v>
      </c>
      <c r="C24" s="93"/>
      <c r="D24" s="93"/>
      <c r="E24" s="93"/>
      <c r="F24" s="93"/>
      <c r="G24" s="93"/>
      <c r="H24" s="93"/>
      <c r="I24" s="93"/>
      <c r="J24" s="95"/>
      <c r="K24" s="95"/>
      <c r="L24" s="95"/>
      <c r="M24" s="94"/>
      <c r="N24" s="93"/>
      <c r="O24" s="95"/>
      <c r="P24" s="95"/>
      <c r="Q24" s="95"/>
      <c r="R24" s="95"/>
      <c r="S24" s="95"/>
      <c r="T24" s="95"/>
      <c r="U24" s="95"/>
      <c r="V24" s="95"/>
      <c r="W24" s="94"/>
      <c r="X24" s="93"/>
      <c r="Y24" s="93"/>
    </row>
    <row r="25" spans="1:25" s="217" customFormat="1" ht="16.5" x14ac:dyDescent="0.25">
      <c r="A25" s="25">
        <v>4.0999999999999996</v>
      </c>
      <c r="B25" s="31" t="s">
        <v>28</v>
      </c>
      <c r="C25" s="197">
        <f>(C48-C43-C44)/C13</f>
        <v>7.2840758397530883E-3</v>
      </c>
      <c r="D25" s="253">
        <f>(D48-D43-D44)/D13</f>
        <v>3.9352219306938552E-2</v>
      </c>
      <c r="E25" s="253">
        <f t="shared" ref="E25:W25" si="5">(E48-E43-E44)/E13</f>
        <v>0</v>
      </c>
      <c r="F25" s="253">
        <f t="shared" si="5"/>
        <v>0</v>
      </c>
      <c r="G25" s="253">
        <f t="shared" si="5"/>
        <v>2.5969543132232254E-3</v>
      </c>
      <c r="H25" s="253">
        <f t="shared" si="5"/>
        <v>0</v>
      </c>
      <c r="I25" s="253">
        <f t="shared" si="5"/>
        <v>1</v>
      </c>
      <c r="J25" s="253">
        <f t="shared" si="5"/>
        <v>4.3835565785022144E-2</v>
      </c>
      <c r="K25" s="253">
        <f t="shared" si="5"/>
        <v>1.5427657066957368E-2</v>
      </c>
      <c r="L25" s="253">
        <f t="shared" si="5"/>
        <v>7.6977359756714584E-3</v>
      </c>
      <c r="M25" s="253">
        <f t="shared" si="5"/>
        <v>9.5168067467222187E-2</v>
      </c>
      <c r="N25" s="253">
        <f t="shared" si="5"/>
        <v>7.6322567597296156E-3</v>
      </c>
      <c r="O25" s="253">
        <f t="shared" si="5"/>
        <v>3.6715173779974983E-3</v>
      </c>
      <c r="P25" s="253">
        <f t="shared" si="5"/>
        <v>4.5631270318860565E-3</v>
      </c>
      <c r="Q25" s="253">
        <f t="shared" si="5"/>
        <v>1.3053880688022083E-3</v>
      </c>
      <c r="R25" s="253">
        <f t="shared" si="5"/>
        <v>3.9301879940599324E-3</v>
      </c>
      <c r="S25" s="253">
        <f t="shared" si="5"/>
        <v>0</v>
      </c>
      <c r="T25" s="253">
        <f t="shared" si="5"/>
        <v>1.8186696936001976E-2</v>
      </c>
      <c r="U25" s="253">
        <f t="shared" si="5"/>
        <v>2.0753701709298592E-4</v>
      </c>
      <c r="V25" s="253">
        <f t="shared" si="5"/>
        <v>0</v>
      </c>
      <c r="W25" s="253">
        <f t="shared" si="5"/>
        <v>9.7056207266030958E-5</v>
      </c>
      <c r="X25" s="253">
        <f>(X48-X43-X44)/X13</f>
        <v>0</v>
      </c>
      <c r="Y25" s="253">
        <f>(Y48-Y43-Y44)/Y13</f>
        <v>0</v>
      </c>
    </row>
    <row r="26" spans="1:25" s="217" customFormat="1" ht="17.25" thickBot="1" x14ac:dyDescent="0.3">
      <c r="A26" s="25">
        <v>4.2</v>
      </c>
      <c r="B26" s="33" t="s">
        <v>22</v>
      </c>
      <c r="C26" s="73">
        <f>(C13-C48)/C13</f>
        <v>0.9893713009278633</v>
      </c>
      <c r="D26" s="44">
        <f t="shared" ref="D26:W26" si="6">(D22/D21)*100</f>
        <v>76.301838864652936</v>
      </c>
      <c r="E26" s="44">
        <f t="shared" si="6"/>
        <v>100</v>
      </c>
      <c r="F26" s="20">
        <f t="shared" si="6"/>
        <v>100</v>
      </c>
      <c r="G26" s="20">
        <f t="shared" si="6"/>
        <v>97.649504011050425</v>
      </c>
      <c r="H26" s="44">
        <f t="shared" si="6"/>
        <v>100</v>
      </c>
      <c r="I26" s="97">
        <f t="shared" si="6"/>
        <v>0</v>
      </c>
      <c r="J26" s="9">
        <f t="shared" si="6"/>
        <v>77.082783889874193</v>
      </c>
      <c r="K26" s="9">
        <f t="shared" si="6"/>
        <v>88.281609176574136</v>
      </c>
      <c r="L26" s="9">
        <f t="shared" si="6"/>
        <v>95.496452165665616</v>
      </c>
      <c r="M26" s="74">
        <f t="shared" si="6"/>
        <v>71.944025485531284</v>
      </c>
      <c r="N26" s="74">
        <f t="shared" si="6"/>
        <v>94.513669050578784</v>
      </c>
      <c r="O26" s="9">
        <f t="shared" si="6"/>
        <v>97.483818557251368</v>
      </c>
      <c r="P26" s="9">
        <f t="shared" si="6"/>
        <v>93.538014915294042</v>
      </c>
      <c r="Q26" s="9">
        <f t="shared" si="6"/>
        <v>99.069827410747251</v>
      </c>
      <c r="R26" s="9">
        <f t="shared" si="6"/>
        <v>96.873584308480275</v>
      </c>
      <c r="S26" s="9">
        <f t="shared" si="6"/>
        <v>99.928981249864123</v>
      </c>
      <c r="T26" s="9">
        <f t="shared" si="6"/>
        <v>89.622959214913521</v>
      </c>
      <c r="U26" s="9">
        <f t="shared" si="6"/>
        <v>99.781825228532227</v>
      </c>
      <c r="V26" s="9">
        <f t="shared" si="6"/>
        <v>100</v>
      </c>
      <c r="W26" s="74">
        <f t="shared" si="6"/>
        <v>99.813635537186414</v>
      </c>
      <c r="X26" s="44">
        <v>100</v>
      </c>
      <c r="Y26" s="74">
        <f>(Y22/Y21)*100</f>
        <v>100</v>
      </c>
    </row>
    <row r="27" spans="1:25" ht="17.25" thickBot="1" x14ac:dyDescent="0.3">
      <c r="A27" s="15">
        <v>5</v>
      </c>
      <c r="B27" s="81" t="s">
        <v>38</v>
      </c>
      <c r="C27" s="83"/>
      <c r="D27" s="80"/>
      <c r="E27" s="80"/>
      <c r="F27" s="80"/>
      <c r="G27" s="80"/>
      <c r="H27" s="80"/>
      <c r="I27" s="85"/>
      <c r="J27" s="80"/>
      <c r="K27" s="80"/>
      <c r="L27" s="80"/>
      <c r="M27" s="96"/>
      <c r="N27" s="91"/>
      <c r="O27" s="80"/>
      <c r="P27" s="80"/>
      <c r="Q27" s="80"/>
      <c r="R27" s="80"/>
      <c r="S27" s="80"/>
      <c r="T27" s="80"/>
      <c r="U27" s="80"/>
      <c r="V27" s="80"/>
      <c r="W27" s="96"/>
      <c r="X27" s="80"/>
      <c r="Y27" s="91"/>
    </row>
    <row r="28" spans="1:25" ht="17.25" thickBot="1" x14ac:dyDescent="0.3">
      <c r="A28" s="19" t="s">
        <v>40</v>
      </c>
      <c r="B28" s="82" t="s">
        <v>35</v>
      </c>
      <c r="C28" s="83"/>
      <c r="D28" s="80"/>
      <c r="E28" s="80"/>
      <c r="F28" s="80"/>
      <c r="G28" s="80"/>
      <c r="H28" s="80"/>
      <c r="I28" s="85"/>
      <c r="J28" s="80"/>
      <c r="K28" s="80"/>
      <c r="L28" s="80"/>
      <c r="M28" s="96"/>
      <c r="N28" s="91"/>
      <c r="O28" s="80"/>
      <c r="P28" s="80"/>
      <c r="Q28" s="80"/>
      <c r="R28" s="80"/>
      <c r="S28" s="80"/>
      <c r="T28" s="80"/>
      <c r="U28" s="80"/>
      <c r="V28" s="80"/>
      <c r="W28" s="96"/>
      <c r="X28" s="80"/>
      <c r="Y28" s="91"/>
    </row>
    <row r="29" spans="1:25" s="100" customFormat="1" ht="15.75" x14ac:dyDescent="0.25">
      <c r="A29" s="49" t="s">
        <v>49</v>
      </c>
      <c r="B29" s="102" t="s">
        <v>14</v>
      </c>
      <c r="C29" s="76">
        <f>SUM(D29:Y29)</f>
        <v>88</v>
      </c>
      <c r="D29" s="168">
        <f>'Own portfolio'!D29+'Managed portfolio'!D29</f>
        <v>5</v>
      </c>
      <c r="E29" s="168">
        <f>'Own portfolio'!E29+'Managed portfolio'!E29</f>
        <v>0</v>
      </c>
      <c r="F29" s="168">
        <f>'Own portfolio'!F29+'Managed portfolio'!F29</f>
        <v>0</v>
      </c>
      <c r="G29" s="168">
        <f>'Own portfolio'!G29+'Managed portfolio'!G29</f>
        <v>21</v>
      </c>
      <c r="H29" s="168">
        <f>'Own portfolio'!H29+'Managed portfolio'!H29</f>
        <v>0</v>
      </c>
      <c r="I29" s="168">
        <f>'Own portfolio'!I29+'Managed portfolio'!I29</f>
        <v>0</v>
      </c>
      <c r="J29" s="168">
        <f>'Own portfolio'!J29+'Managed portfolio'!J29</f>
        <v>3</v>
      </c>
      <c r="K29" s="168">
        <f>'Own portfolio'!K29+'Managed portfolio'!K29</f>
        <v>0</v>
      </c>
      <c r="L29" s="168">
        <f>'Own portfolio'!L29+'Managed portfolio'!L29</f>
        <v>1</v>
      </c>
      <c r="M29" s="168">
        <f>'Own portfolio'!M29+'Managed portfolio'!M29</f>
        <v>3</v>
      </c>
      <c r="N29" s="168">
        <f>'Own portfolio'!N29+'Managed portfolio'!N29</f>
        <v>0</v>
      </c>
      <c r="O29" s="168">
        <f>'Own portfolio'!O29+'Managed portfolio'!O29</f>
        <v>0</v>
      </c>
      <c r="P29" s="168">
        <f>'Own portfolio'!P29+'Managed portfolio'!P29</f>
        <v>41</v>
      </c>
      <c r="Q29" s="168">
        <f>'Own portfolio'!Q29+'Managed portfolio'!Q29</f>
        <v>0</v>
      </c>
      <c r="R29" s="168">
        <f>'Own portfolio'!R29+'Managed portfolio'!R29</f>
        <v>9</v>
      </c>
      <c r="S29" s="168">
        <f>'Own portfolio'!S29+'Managed portfolio'!S29</f>
        <v>1</v>
      </c>
      <c r="T29" s="168">
        <f>'Own portfolio'!T29+'Managed portfolio'!T29</f>
        <v>1</v>
      </c>
      <c r="U29" s="168">
        <f>'Own portfolio'!U29+'Managed portfolio'!U29</f>
        <v>1</v>
      </c>
      <c r="V29" s="168">
        <f>'Own portfolio'!V29+'Managed portfolio'!V29</f>
        <v>0</v>
      </c>
      <c r="W29" s="168">
        <f>'Own portfolio'!W29+'Managed portfolio'!W29</f>
        <v>2</v>
      </c>
      <c r="X29" s="168">
        <f>'Own portfolio'!X29+'Managed portfolio'!X29</f>
        <v>0</v>
      </c>
      <c r="Y29" s="168">
        <f>'Own portfolio'!Y29+'Managed portfolio'!Y29</f>
        <v>0</v>
      </c>
    </row>
    <row r="30" spans="1:25" s="100" customFormat="1" ht="15.75" x14ac:dyDescent="0.25">
      <c r="A30" s="49" t="s">
        <v>50</v>
      </c>
      <c r="B30" s="103" t="s">
        <v>15</v>
      </c>
      <c r="C30" s="76">
        <f>SUM(D30:Y30)</f>
        <v>43</v>
      </c>
      <c r="D30" s="168">
        <f>'Own portfolio'!D30+'Managed portfolio'!D30</f>
        <v>3</v>
      </c>
      <c r="E30" s="168">
        <f>'Own portfolio'!E30+'Managed portfolio'!E30</f>
        <v>0</v>
      </c>
      <c r="F30" s="168">
        <f>'Own portfolio'!F30+'Managed portfolio'!F30</f>
        <v>0</v>
      </c>
      <c r="G30" s="168">
        <f>'Own portfolio'!G30+'Managed portfolio'!G30</f>
        <v>3</v>
      </c>
      <c r="H30" s="168" t="s">
        <v>131</v>
      </c>
      <c r="I30" s="168">
        <f>'Own portfolio'!I30+'Managed portfolio'!I30</f>
        <v>0</v>
      </c>
      <c r="J30" s="168">
        <f>'Own portfolio'!J30+'Managed portfolio'!J30</f>
        <v>1</v>
      </c>
      <c r="K30" s="168">
        <f>'Own portfolio'!K30+'Managed portfolio'!K30</f>
        <v>6</v>
      </c>
      <c r="L30" s="168">
        <f>'Own portfolio'!L30+'Managed portfolio'!L30</f>
        <v>0</v>
      </c>
      <c r="M30" s="168">
        <f>'Own portfolio'!M30+'Managed portfolio'!M30</f>
        <v>5</v>
      </c>
      <c r="N30" s="168">
        <f>'Own portfolio'!N30+'Managed portfolio'!N30</f>
        <v>5</v>
      </c>
      <c r="O30" s="168">
        <f>'Own portfolio'!O30+'Managed portfolio'!O30</f>
        <v>0</v>
      </c>
      <c r="P30" s="168">
        <f>'Own portfolio'!P30+'Managed portfolio'!P30</f>
        <v>12</v>
      </c>
      <c r="Q30" s="168">
        <f>'Own portfolio'!Q30+'Managed portfolio'!Q30</f>
        <v>1</v>
      </c>
      <c r="R30" s="168">
        <f>'Own portfolio'!R30+'Managed portfolio'!R30</f>
        <v>6</v>
      </c>
      <c r="S30" s="168">
        <f>'Own portfolio'!S30+'Managed portfolio'!S30</f>
        <v>0</v>
      </c>
      <c r="T30" s="168">
        <f>'Own portfolio'!T30+'Managed portfolio'!T30</f>
        <v>1</v>
      </c>
      <c r="U30" s="168">
        <f>'Own portfolio'!U30+'Managed portfolio'!U30</f>
        <v>0</v>
      </c>
      <c r="V30" s="168">
        <f>'Own portfolio'!V30+'Managed portfolio'!V30</f>
        <v>0</v>
      </c>
      <c r="W30" s="168">
        <f>'Own portfolio'!W30+'Managed portfolio'!W30</f>
        <v>0</v>
      </c>
      <c r="X30" s="168">
        <f>'Own portfolio'!X30+'Managed portfolio'!X30</f>
        <v>0</v>
      </c>
      <c r="Y30" s="168">
        <f>'Own portfolio'!Y30+'Managed portfolio'!Y30</f>
        <v>0</v>
      </c>
    </row>
    <row r="31" spans="1:25" s="100" customFormat="1" ht="15.75" x14ac:dyDescent="0.25">
      <c r="A31" s="49" t="s">
        <v>51</v>
      </c>
      <c r="B31" s="103" t="s">
        <v>16</v>
      </c>
      <c r="C31" s="76">
        <f>SUM(D31:Y31)</f>
        <v>16</v>
      </c>
      <c r="D31" s="168">
        <f>'Own portfolio'!D31+'Managed portfolio'!D31</f>
        <v>1</v>
      </c>
      <c r="E31" s="168">
        <f>'Own portfolio'!E31+'Managed portfolio'!E31</f>
        <v>0</v>
      </c>
      <c r="F31" s="168">
        <f>'Own portfolio'!F31+'Managed portfolio'!F31</f>
        <v>0</v>
      </c>
      <c r="G31" s="168">
        <f>'Own portfolio'!G31+'Managed portfolio'!G31</f>
        <v>3</v>
      </c>
      <c r="H31" s="168">
        <f>'Own portfolio'!H31+'Managed portfolio'!H31</f>
        <v>0</v>
      </c>
      <c r="I31" s="168">
        <f>'Own portfolio'!I31+'Managed portfolio'!I31</f>
        <v>0</v>
      </c>
      <c r="J31" s="168">
        <f>'Own portfolio'!J31+'Managed portfolio'!J31</f>
        <v>2</v>
      </c>
      <c r="K31" s="168">
        <f>'Own portfolio'!K31+'Managed portfolio'!K31</f>
        <v>0</v>
      </c>
      <c r="L31" s="168">
        <f>'Own portfolio'!L31+'Managed portfolio'!L31</f>
        <v>0</v>
      </c>
      <c r="M31" s="168">
        <f>'Own portfolio'!M31+'Managed portfolio'!M31</f>
        <v>1</v>
      </c>
      <c r="N31" s="168">
        <f>'Own portfolio'!N31+'Managed portfolio'!N31</f>
        <v>1</v>
      </c>
      <c r="O31" s="168">
        <f>'Own portfolio'!O31+'Managed portfolio'!O31</f>
        <v>0</v>
      </c>
      <c r="P31" s="168">
        <f>'Own portfolio'!P31+'Managed portfolio'!P31</f>
        <v>3</v>
      </c>
      <c r="Q31" s="168">
        <f>'Own portfolio'!Q31+'Managed portfolio'!Q31</f>
        <v>1</v>
      </c>
      <c r="R31" s="168">
        <f>'Own portfolio'!R31+'Managed portfolio'!R31</f>
        <v>1</v>
      </c>
      <c r="S31" s="168">
        <f>'Own portfolio'!S31+'Managed portfolio'!S31</f>
        <v>0</v>
      </c>
      <c r="T31" s="168">
        <f>'Own portfolio'!T31+'Managed portfolio'!T31</f>
        <v>0</v>
      </c>
      <c r="U31" s="168">
        <f>'Own portfolio'!U31+'Managed portfolio'!U31</f>
        <v>1</v>
      </c>
      <c r="V31" s="168">
        <f>'Own portfolio'!V31+'Managed portfolio'!V31</f>
        <v>0</v>
      </c>
      <c r="W31" s="168">
        <f>'Own portfolio'!W31+'Managed portfolio'!W31</f>
        <v>2</v>
      </c>
      <c r="X31" s="168">
        <f>'Own portfolio'!X31+'Managed portfolio'!X31</f>
        <v>0</v>
      </c>
      <c r="Y31" s="168">
        <f>'Own portfolio'!Y31+'Managed portfolio'!Y31</f>
        <v>0</v>
      </c>
    </row>
    <row r="32" spans="1:25" s="100" customFormat="1" ht="15.75" x14ac:dyDescent="0.25">
      <c r="A32" s="49" t="s">
        <v>52</v>
      </c>
      <c r="B32" s="103" t="s">
        <v>135</v>
      </c>
      <c r="C32" s="76">
        <f>SUM(D32:Y32)</f>
        <v>26</v>
      </c>
      <c r="D32" s="168">
        <f>'Own portfolio'!D32+'Managed portfolio'!D32</f>
        <v>2</v>
      </c>
      <c r="E32" s="168">
        <f>'Own portfolio'!E32+'Managed portfolio'!E32</f>
        <v>0</v>
      </c>
      <c r="F32" s="168">
        <f>'Own portfolio'!F32+'Managed portfolio'!F32</f>
        <v>0</v>
      </c>
      <c r="G32" s="168">
        <f>'Own portfolio'!G32+'Managed portfolio'!G32</f>
        <v>0</v>
      </c>
      <c r="H32" s="168">
        <f>'Own portfolio'!H32+'Managed portfolio'!H32</f>
        <v>0</v>
      </c>
      <c r="I32" s="168">
        <f>'Own portfolio'!I32+'Managed portfolio'!I32</f>
        <v>0</v>
      </c>
      <c r="J32" s="168">
        <f>'Own portfolio'!J32+'Managed portfolio'!J32</f>
        <v>4</v>
      </c>
      <c r="K32" s="168">
        <f>'Own portfolio'!K32+'Managed portfolio'!K32</f>
        <v>2</v>
      </c>
      <c r="L32" s="168">
        <f>'Own portfolio'!L32+'Managed portfolio'!L32</f>
        <v>2</v>
      </c>
      <c r="M32" s="168">
        <f>'Own portfolio'!M32+'Managed portfolio'!M32</f>
        <v>2</v>
      </c>
      <c r="N32" s="168">
        <f>'Own portfolio'!N32+'Managed portfolio'!N32</f>
        <v>0</v>
      </c>
      <c r="O32" s="168">
        <f>'Own portfolio'!O32+'Managed portfolio'!O32</f>
        <v>1</v>
      </c>
      <c r="P32" s="168">
        <f>'Own portfolio'!P32+'Managed portfolio'!P32</f>
        <v>5</v>
      </c>
      <c r="Q32" s="168">
        <f>'Own portfolio'!Q32+'Managed portfolio'!Q32</f>
        <v>0</v>
      </c>
      <c r="R32" s="168">
        <f>'Own portfolio'!R32+'Managed portfolio'!R32</f>
        <v>2</v>
      </c>
      <c r="S32" s="168">
        <f>'Own portfolio'!S32+'Managed portfolio'!S32</f>
        <v>0</v>
      </c>
      <c r="T32" s="168">
        <f>'Own portfolio'!T32+'Managed portfolio'!T32</f>
        <v>6</v>
      </c>
      <c r="U32" s="168">
        <f>'Own portfolio'!U32+'Managed portfolio'!U32</f>
        <v>0</v>
      </c>
      <c r="V32" s="168">
        <f>'Own portfolio'!V32+'Managed portfolio'!V32</f>
        <v>0</v>
      </c>
      <c r="W32" s="168">
        <f>'Own portfolio'!W32+'Managed portfolio'!W32</f>
        <v>0</v>
      </c>
      <c r="X32" s="168">
        <f>'Own portfolio'!X32+'Managed portfolio'!X32</f>
        <v>0</v>
      </c>
      <c r="Y32" s="168">
        <f>'Own portfolio'!Y32+'Managed portfolio'!Y32</f>
        <v>0</v>
      </c>
    </row>
    <row r="33" spans="1:25" s="100" customFormat="1" ht="15.75" x14ac:dyDescent="0.25">
      <c r="A33" s="49" t="s">
        <v>53</v>
      </c>
      <c r="B33" s="103" t="s">
        <v>136</v>
      </c>
      <c r="C33" s="76">
        <f>SUM(D33:Y33)</f>
        <v>383</v>
      </c>
      <c r="D33" s="168">
        <f>'Own portfolio'!D33+'Managed portfolio'!D33</f>
        <v>70</v>
      </c>
      <c r="E33" s="168">
        <f>'Own portfolio'!E33+'Managed portfolio'!E33</f>
        <v>0</v>
      </c>
      <c r="F33" s="168">
        <f>'Own portfolio'!F33+'Managed portfolio'!F33</f>
        <v>0</v>
      </c>
      <c r="G33" s="168">
        <f>'Own portfolio'!G33+'Managed portfolio'!G33</f>
        <v>13</v>
      </c>
      <c r="H33" s="168">
        <f>'Own portfolio'!H33+'Managed portfolio'!H33</f>
        <v>0</v>
      </c>
      <c r="I33" s="168">
        <f>'Own portfolio'!I33+'Managed portfolio'!I33</f>
        <v>88</v>
      </c>
      <c r="J33" s="168">
        <f>'Own portfolio'!J33+'Managed portfolio'!J33</f>
        <v>64</v>
      </c>
      <c r="K33" s="168">
        <f>'Own portfolio'!K33+'Managed portfolio'!K33</f>
        <v>27</v>
      </c>
      <c r="L33" s="168">
        <f>'Own portfolio'!L33+'Managed portfolio'!L33</f>
        <v>7</v>
      </c>
      <c r="M33" s="168">
        <f>'Own portfolio'!M33+'Managed portfolio'!M33</f>
        <v>68</v>
      </c>
      <c r="N33" s="168">
        <f>'Own portfolio'!N33+'Managed portfolio'!N33</f>
        <v>6</v>
      </c>
      <c r="O33" s="168">
        <f>'Own portfolio'!O33+'Managed portfolio'!O33</f>
        <v>10</v>
      </c>
      <c r="P33" s="168">
        <f>'Own portfolio'!P33+'Managed portfolio'!P33</f>
        <v>2</v>
      </c>
      <c r="Q33" s="168">
        <f>'Own portfolio'!Q33+'Managed portfolio'!Q33</f>
        <v>8</v>
      </c>
      <c r="R33" s="168">
        <f>'Own portfolio'!R33+'Managed portfolio'!R33</f>
        <v>9</v>
      </c>
      <c r="S33" s="168">
        <f>'Own portfolio'!S33+'Managed portfolio'!S33</f>
        <v>0</v>
      </c>
      <c r="T33" s="168">
        <f>'Own portfolio'!T33+'Managed portfolio'!T33</f>
        <v>11</v>
      </c>
      <c r="U33" s="168">
        <f>'Own portfolio'!U33+'Managed portfolio'!U33</f>
        <v>0</v>
      </c>
      <c r="V33" s="168">
        <f>'Own portfolio'!V33+'Managed portfolio'!V33</f>
        <v>0</v>
      </c>
      <c r="W33" s="168">
        <f>'Own portfolio'!W33+'Managed portfolio'!W33</f>
        <v>0</v>
      </c>
      <c r="X33" s="168">
        <f>'Own portfolio'!X33+'Managed portfolio'!X33</f>
        <v>0</v>
      </c>
      <c r="Y33" s="168">
        <f>'Own portfolio'!Y33+'Managed portfolio'!Y33</f>
        <v>0</v>
      </c>
    </row>
    <row r="34" spans="1:25" s="100" customFormat="1" ht="17.25" thickBot="1" x14ac:dyDescent="0.35">
      <c r="A34" s="49" t="s">
        <v>69</v>
      </c>
      <c r="B34" s="104" t="s">
        <v>3</v>
      </c>
      <c r="C34" s="198">
        <f>SUM(C29:C33)</f>
        <v>556</v>
      </c>
      <c r="D34" s="168">
        <f>'Own portfolio'!D34+'Managed portfolio'!D34</f>
        <v>81</v>
      </c>
      <c r="E34" s="86">
        <f>SUM(E29:E33)</f>
        <v>0</v>
      </c>
      <c r="F34" s="213">
        <f t="shared" ref="F34:W34" si="7">SUM(F29:F33)</f>
        <v>0</v>
      </c>
      <c r="G34" s="213">
        <f t="shared" si="7"/>
        <v>40</v>
      </c>
      <c r="H34" s="86">
        <f t="shared" si="7"/>
        <v>0</v>
      </c>
      <c r="I34" s="90">
        <f t="shared" si="7"/>
        <v>88</v>
      </c>
      <c r="J34" s="84">
        <f t="shared" si="7"/>
        <v>74</v>
      </c>
      <c r="K34" s="84">
        <f t="shared" si="7"/>
        <v>35</v>
      </c>
      <c r="L34" s="84">
        <f t="shared" si="7"/>
        <v>10</v>
      </c>
      <c r="M34" s="84">
        <f t="shared" si="7"/>
        <v>79</v>
      </c>
      <c r="N34" s="192">
        <f>SUM(N29:N33)</f>
        <v>12</v>
      </c>
      <c r="O34" s="84">
        <f>SUM(O29:O33)</f>
        <v>11</v>
      </c>
      <c r="P34" s="84">
        <f>SUM(P29:P33)</f>
        <v>63</v>
      </c>
      <c r="Q34" s="84">
        <f>SUM(Q29:Q33)</f>
        <v>10</v>
      </c>
      <c r="R34" s="84">
        <f t="shared" si="7"/>
        <v>27</v>
      </c>
      <c r="S34" s="84">
        <f t="shared" si="7"/>
        <v>1</v>
      </c>
      <c r="T34" s="84">
        <f t="shared" si="7"/>
        <v>19</v>
      </c>
      <c r="U34" s="84">
        <f t="shared" si="7"/>
        <v>2</v>
      </c>
      <c r="V34" s="84">
        <f t="shared" si="7"/>
        <v>0</v>
      </c>
      <c r="W34" s="192">
        <f t="shared" si="7"/>
        <v>4</v>
      </c>
      <c r="X34" s="168">
        <f>'Own portfolio'!X34+'Managed portfolio'!X34</f>
        <v>0</v>
      </c>
      <c r="Y34" s="192">
        <f>SUM(Y29:Y33)</f>
        <v>0</v>
      </c>
    </row>
    <row r="35" spans="1:25" ht="17.25" thickBot="1" x14ac:dyDescent="0.3">
      <c r="A35" s="19" t="s">
        <v>41</v>
      </c>
      <c r="B35" s="35" t="s">
        <v>11</v>
      </c>
      <c r="C35" s="75"/>
      <c r="D35" s="43"/>
      <c r="E35" s="43"/>
      <c r="F35" s="18"/>
      <c r="G35" s="18"/>
      <c r="H35" s="43"/>
      <c r="I35" s="17"/>
      <c r="J35" s="80"/>
      <c r="K35" s="80"/>
      <c r="L35" s="80"/>
      <c r="M35" s="18"/>
      <c r="N35" s="18"/>
      <c r="O35" s="80"/>
      <c r="P35" s="80"/>
      <c r="Q35" s="80"/>
      <c r="R35" s="80"/>
      <c r="S35" s="80"/>
      <c r="T35" s="80"/>
      <c r="U35" s="80"/>
      <c r="V35" s="80"/>
      <c r="W35" s="18"/>
      <c r="X35" s="43"/>
      <c r="Y35" s="18"/>
    </row>
    <row r="36" spans="1:25" s="100" customFormat="1" ht="15.75" x14ac:dyDescent="0.2">
      <c r="A36" s="49" t="s">
        <v>54</v>
      </c>
      <c r="B36" s="50" t="s">
        <v>14</v>
      </c>
      <c r="C36" s="170">
        <f>SUM(D36:Y36)</f>
        <v>155087</v>
      </c>
      <c r="D36" s="170">
        <f>'Own portfolio'!D36+'Managed portfolio'!D36</f>
        <v>9470</v>
      </c>
      <c r="E36" s="170">
        <f>'Own portfolio'!E36+'Managed portfolio'!E36</f>
        <v>0</v>
      </c>
      <c r="F36" s="170">
        <f>'Own portfolio'!F36+'Managed portfolio'!F36</f>
        <v>0</v>
      </c>
      <c r="G36" s="170">
        <f>'Own portfolio'!G36+'Managed portfolio'!G36</f>
        <v>40081</v>
      </c>
      <c r="H36" s="170">
        <f>'Own portfolio'!H36+'Managed portfolio'!H36</f>
        <v>0</v>
      </c>
      <c r="I36" s="170">
        <f>'Own portfolio'!I36+'Managed portfolio'!I36</f>
        <v>0</v>
      </c>
      <c r="J36" s="170">
        <f>'Own portfolio'!J36+'Managed portfolio'!J36</f>
        <v>4690</v>
      </c>
      <c r="K36" s="170">
        <f>'Own portfolio'!K36+'Managed portfolio'!K36</f>
        <v>0</v>
      </c>
      <c r="L36" s="170">
        <f>'Own portfolio'!L36+'Managed portfolio'!L36</f>
        <v>800</v>
      </c>
      <c r="M36" s="170">
        <f>'Own portfolio'!M36+'Managed portfolio'!M36</f>
        <v>7307</v>
      </c>
      <c r="N36" s="170">
        <f>'Own portfolio'!N36+'Managed portfolio'!N36</f>
        <v>0</v>
      </c>
      <c r="O36" s="170">
        <f>'Own portfolio'!O36+'Managed portfolio'!O36</f>
        <v>0</v>
      </c>
      <c r="P36" s="170">
        <f>'Own portfolio'!P36+'Managed portfolio'!P36</f>
        <v>71700</v>
      </c>
      <c r="Q36" s="170">
        <f>'Own portfolio'!Q36+'Managed portfolio'!Q36</f>
        <v>0</v>
      </c>
      <c r="R36" s="170">
        <f>'Own portfolio'!R36+'Managed portfolio'!R36</f>
        <v>13593</v>
      </c>
      <c r="S36" s="170">
        <f>'Own portfolio'!S36+'Managed portfolio'!S36</f>
        <v>1078</v>
      </c>
      <c r="T36" s="170">
        <f>'Own portfolio'!T36+'Managed portfolio'!T36</f>
        <v>1837</v>
      </c>
      <c r="U36" s="170">
        <f>'Own portfolio'!U36+'Managed portfolio'!U36</f>
        <v>1293</v>
      </c>
      <c r="V36" s="170">
        <f>'Own portfolio'!V36+'Managed portfolio'!V36</f>
        <v>0</v>
      </c>
      <c r="W36" s="170">
        <f>'Own portfolio'!W36+'Managed portfolio'!W36</f>
        <v>3238</v>
      </c>
      <c r="X36" s="170">
        <f>'Own portfolio'!X36+'Managed portfolio'!X36</f>
        <v>0</v>
      </c>
      <c r="Y36" s="170">
        <f>'Own portfolio'!Y36+'Managed portfolio'!Y36</f>
        <v>0</v>
      </c>
    </row>
    <row r="37" spans="1:25" s="100" customFormat="1" ht="15.75" x14ac:dyDescent="0.2">
      <c r="A37" s="49" t="s">
        <v>55</v>
      </c>
      <c r="B37" s="50" t="s">
        <v>15</v>
      </c>
      <c r="C37" s="170">
        <f>SUM(D37:Y37)</f>
        <v>114814</v>
      </c>
      <c r="D37" s="170">
        <f>'Own portfolio'!D37+'Managed portfolio'!D37</f>
        <v>3710</v>
      </c>
      <c r="E37" s="170">
        <f>'Own portfolio'!E37+'Managed portfolio'!E37</f>
        <v>0</v>
      </c>
      <c r="F37" s="170">
        <f>'Own portfolio'!F37+'Managed portfolio'!F37</f>
        <v>0</v>
      </c>
      <c r="G37" s="170">
        <f>'Own portfolio'!G37+'Managed portfolio'!G37</f>
        <v>10064</v>
      </c>
      <c r="H37" s="170">
        <f>'Own portfolio'!H37+'Managed portfolio'!H37</f>
        <v>0</v>
      </c>
      <c r="I37" s="170">
        <f>'Own portfolio'!I37+'Managed portfolio'!I37</f>
        <v>0</v>
      </c>
      <c r="J37" s="170">
        <f>'Own portfolio'!J37+'Managed portfolio'!J37</f>
        <v>4535</v>
      </c>
      <c r="K37" s="170">
        <f>'Own portfolio'!K37+'Managed portfolio'!K37</f>
        <v>11306</v>
      </c>
      <c r="L37" s="170">
        <f>'Own portfolio'!L37+'Managed portfolio'!L37</f>
        <v>0</v>
      </c>
      <c r="M37" s="170">
        <f>'Own portfolio'!M37+'Managed portfolio'!M37</f>
        <v>13400</v>
      </c>
      <c r="N37" s="170">
        <f>'Own portfolio'!N37+'Managed portfolio'!N37</f>
        <v>10692</v>
      </c>
      <c r="O37" s="170">
        <f>'Own portfolio'!O37+'Managed portfolio'!O37</f>
        <v>0</v>
      </c>
      <c r="P37" s="170">
        <f>'Own portfolio'!P37+'Managed portfolio'!P37</f>
        <v>41173</v>
      </c>
      <c r="Q37" s="170">
        <f>'Own portfolio'!Q37+'Managed portfolio'!Q37</f>
        <v>3840</v>
      </c>
      <c r="R37" s="170">
        <f>'Own portfolio'!R37+'Managed portfolio'!R37</f>
        <v>13494</v>
      </c>
      <c r="S37" s="170">
        <f>'Own portfolio'!S37+'Managed portfolio'!S37</f>
        <v>0</v>
      </c>
      <c r="T37" s="170">
        <f>'Own portfolio'!T37+'Managed portfolio'!T37</f>
        <v>2600</v>
      </c>
      <c r="U37" s="170">
        <f>'Own portfolio'!U37+'Managed portfolio'!U37</f>
        <v>0</v>
      </c>
      <c r="V37" s="170">
        <f>'Own portfolio'!V37+'Managed portfolio'!V37</f>
        <v>0</v>
      </c>
      <c r="W37" s="170">
        <f>'Own portfolio'!W37+'Managed portfolio'!W37</f>
        <v>0</v>
      </c>
      <c r="X37" s="170">
        <f>'Own portfolio'!X37+'Managed portfolio'!X37</f>
        <v>0</v>
      </c>
      <c r="Y37" s="170">
        <f>'Own portfolio'!Y37+'Managed portfolio'!Y37</f>
        <v>0</v>
      </c>
    </row>
    <row r="38" spans="1:25" s="100" customFormat="1" ht="15.75" x14ac:dyDescent="0.2">
      <c r="A38" s="49" t="s">
        <v>56</v>
      </c>
      <c r="B38" s="50" t="s">
        <v>16</v>
      </c>
      <c r="C38" s="170">
        <f>SUM(D38:Y38)</f>
        <v>63317</v>
      </c>
      <c r="D38" s="170">
        <f>'Own portfolio'!D38+'Managed portfolio'!D38</f>
        <v>2672</v>
      </c>
      <c r="E38" s="170">
        <f>'Own portfolio'!E38+'Managed portfolio'!E38</f>
        <v>0</v>
      </c>
      <c r="F38" s="170">
        <f>'Own portfolio'!F38+'Managed portfolio'!F38</f>
        <v>0</v>
      </c>
      <c r="G38" s="170">
        <f>'Own portfolio'!G38+'Managed portfolio'!G38</f>
        <v>11647</v>
      </c>
      <c r="H38" s="170">
        <f>'Own portfolio'!H38+'Managed portfolio'!H38</f>
        <v>0</v>
      </c>
      <c r="I38" s="170">
        <f>'Own portfolio'!I38+'Managed portfolio'!I38</f>
        <v>0</v>
      </c>
      <c r="J38" s="170">
        <f>'Own portfolio'!J38+'Managed portfolio'!J38</f>
        <v>9009</v>
      </c>
      <c r="K38" s="170">
        <f>'Own portfolio'!K38+'Managed portfolio'!K38</f>
        <v>0</v>
      </c>
      <c r="L38" s="170">
        <f>'Own portfolio'!L38+'Managed portfolio'!L38</f>
        <v>0</v>
      </c>
      <c r="M38" s="170">
        <f>'Own portfolio'!M38+'Managed portfolio'!M38</f>
        <v>5297</v>
      </c>
      <c r="N38" s="170">
        <f>'Own portfolio'!N38+'Managed portfolio'!N38</f>
        <v>5442</v>
      </c>
      <c r="O38" s="170">
        <f>'Own portfolio'!O38+'Managed portfolio'!O38</f>
        <v>0</v>
      </c>
      <c r="P38" s="170">
        <f>'Own portfolio'!P38+'Managed portfolio'!P38</f>
        <v>19049</v>
      </c>
      <c r="Q38" s="170">
        <f>'Own portfolio'!Q38+'Managed portfolio'!Q38</f>
        <v>370</v>
      </c>
      <c r="R38" s="170">
        <f>'Own portfolio'!R38+'Managed portfolio'!R38</f>
        <v>5401</v>
      </c>
      <c r="S38" s="170">
        <f>'Own portfolio'!S38+'Managed portfolio'!S38</f>
        <v>0</v>
      </c>
      <c r="T38" s="170">
        <f>'Own portfolio'!T38+'Managed portfolio'!T38</f>
        <v>0</v>
      </c>
      <c r="U38" s="170">
        <f>'Own portfolio'!U38+'Managed portfolio'!U38</f>
        <v>2625</v>
      </c>
      <c r="V38" s="170">
        <f>'Own portfolio'!V38+'Managed portfolio'!V38</f>
        <v>0</v>
      </c>
      <c r="W38" s="170">
        <f>'Own portfolio'!W38+'Managed portfolio'!W38</f>
        <v>1805</v>
      </c>
      <c r="X38" s="170">
        <f>'Own portfolio'!X38+'Managed portfolio'!X38</f>
        <v>0</v>
      </c>
      <c r="Y38" s="170">
        <f>'Own portfolio'!Y38+'Managed portfolio'!Y38</f>
        <v>0</v>
      </c>
    </row>
    <row r="39" spans="1:25" s="100" customFormat="1" ht="15.75" x14ac:dyDescent="0.2">
      <c r="A39" s="49" t="s">
        <v>57</v>
      </c>
      <c r="B39" s="103" t="s">
        <v>135</v>
      </c>
      <c r="C39" s="170">
        <f>SUM(D39:Y39)</f>
        <v>155280</v>
      </c>
      <c r="D39" s="170">
        <f>'Own portfolio'!D39+'Managed portfolio'!D39</f>
        <v>17140</v>
      </c>
      <c r="E39" s="170">
        <f>'Own portfolio'!E39+'Managed portfolio'!E39</f>
        <v>0</v>
      </c>
      <c r="F39" s="170">
        <f>'Own portfolio'!F39+'Managed portfolio'!F39</f>
        <v>0</v>
      </c>
      <c r="G39" s="170">
        <f>'Own portfolio'!G39+'Managed portfolio'!G39</f>
        <v>0</v>
      </c>
      <c r="H39" s="170">
        <f>'Own portfolio'!H39+'Managed portfolio'!H39</f>
        <v>0</v>
      </c>
      <c r="I39" s="170">
        <f>'Own portfolio'!I39+'Managed portfolio'!I39</f>
        <v>0</v>
      </c>
      <c r="J39" s="170">
        <f>'Own portfolio'!J39+'Managed portfolio'!J39</f>
        <v>35136</v>
      </c>
      <c r="K39" s="170">
        <f>'Own portfolio'!K39+'Managed portfolio'!K39</f>
        <v>10947</v>
      </c>
      <c r="L39" s="170">
        <f>'Own portfolio'!L39+'Managed portfolio'!L39</f>
        <v>14934</v>
      </c>
      <c r="M39" s="170">
        <f>'Own portfolio'!M39+'Managed portfolio'!M39</f>
        <v>11521</v>
      </c>
      <c r="N39" s="170">
        <f>'Own portfolio'!N39+'Managed portfolio'!N39</f>
        <v>0</v>
      </c>
      <c r="O39" s="170">
        <f>'Own portfolio'!O39+'Managed portfolio'!O39</f>
        <v>6580</v>
      </c>
      <c r="P39" s="170">
        <f>'Own portfolio'!P39+'Managed portfolio'!P39</f>
        <v>17758</v>
      </c>
      <c r="Q39" s="170">
        <f>'Own portfolio'!Q39+'Managed portfolio'!Q39</f>
        <v>0</v>
      </c>
      <c r="R39" s="170">
        <f>'Own portfolio'!R39+'Managed portfolio'!R39</f>
        <v>6034</v>
      </c>
      <c r="S39" s="170">
        <f>'Own portfolio'!S39+'Managed portfolio'!S39</f>
        <v>0</v>
      </c>
      <c r="T39" s="170">
        <f>'Own portfolio'!T39+'Managed portfolio'!T39</f>
        <v>35230</v>
      </c>
      <c r="U39" s="170">
        <f>'Own portfolio'!U39+'Managed portfolio'!U39</f>
        <v>0</v>
      </c>
      <c r="V39" s="170">
        <f>'Own portfolio'!V39+'Managed portfolio'!V39</f>
        <v>0</v>
      </c>
      <c r="W39" s="170">
        <f>'Own portfolio'!W39+'Managed portfolio'!W39</f>
        <v>0</v>
      </c>
      <c r="X39" s="170">
        <f>'Own portfolio'!X39+'Managed portfolio'!X39</f>
        <v>0</v>
      </c>
      <c r="Y39" s="170">
        <f>'Own portfolio'!Y39+'Managed portfolio'!Y39</f>
        <v>0</v>
      </c>
    </row>
    <row r="40" spans="1:25" s="100" customFormat="1" ht="15.75" x14ac:dyDescent="0.2">
      <c r="A40" s="49" t="s">
        <v>58</v>
      </c>
      <c r="B40" s="103" t="s">
        <v>136</v>
      </c>
      <c r="C40" s="170">
        <f>SUM(D40:Y40)</f>
        <v>2131743</v>
      </c>
      <c r="D40" s="170">
        <f>'Own portfolio'!D40+'Managed portfolio'!D40</f>
        <v>241664</v>
      </c>
      <c r="E40" s="170">
        <f>'Own portfolio'!E40+'Managed portfolio'!E40</f>
        <v>0</v>
      </c>
      <c r="F40" s="170">
        <f>'Own portfolio'!F40+'Managed portfolio'!F40</f>
        <v>0</v>
      </c>
      <c r="G40" s="170">
        <f>'Own portfolio'!G40+'Managed portfolio'!G40</f>
        <v>47454</v>
      </c>
      <c r="H40" s="170">
        <f>'Own portfolio'!H40+'Managed portfolio'!H40</f>
        <v>0</v>
      </c>
      <c r="I40" s="170">
        <f>'Own portfolio'!I40+'Managed portfolio'!I40</f>
        <v>484370</v>
      </c>
      <c r="J40" s="170">
        <f>'Own portfolio'!J40+'Managed portfolio'!J40</f>
        <v>514927</v>
      </c>
      <c r="K40" s="170">
        <f>'Own portfolio'!K40+'Managed portfolio'!K40</f>
        <v>192363</v>
      </c>
      <c r="L40" s="170">
        <f>'Own portfolio'!L40+'Managed portfolio'!L40</f>
        <v>68026</v>
      </c>
      <c r="M40" s="170">
        <f>'Own portfolio'!M40+'Managed portfolio'!M40</f>
        <v>312372</v>
      </c>
      <c r="N40" s="170">
        <f>'Own portfolio'!N40+'Managed portfolio'!N40</f>
        <v>56291</v>
      </c>
      <c r="O40" s="170">
        <f>'Own portfolio'!O40+'Managed portfolio'!O40</f>
        <v>75624</v>
      </c>
      <c r="P40" s="170">
        <f>'Own portfolio'!P40+'Managed portfolio'!P40</f>
        <v>26391</v>
      </c>
      <c r="Q40" s="170">
        <f>'Own portfolio'!Q40+'Managed portfolio'!Q40</f>
        <v>38932</v>
      </c>
      <c r="R40" s="170">
        <f>'Own portfolio'!R40+'Managed portfolio'!R40</f>
        <v>38427</v>
      </c>
      <c r="S40" s="170">
        <f>'Own portfolio'!S40+'Managed portfolio'!S40</f>
        <v>0</v>
      </c>
      <c r="T40" s="170">
        <f>'Own portfolio'!T40+'Managed portfolio'!T40</f>
        <v>34902</v>
      </c>
      <c r="U40" s="170">
        <f>'Own portfolio'!U40+'Managed portfolio'!U40</f>
        <v>0</v>
      </c>
      <c r="V40" s="170">
        <f>'Own portfolio'!V40+'Managed portfolio'!V40</f>
        <v>0</v>
      </c>
      <c r="W40" s="170">
        <f>'Own portfolio'!W40+'Managed portfolio'!W40</f>
        <v>0</v>
      </c>
      <c r="X40" s="170">
        <f>'Own portfolio'!X40+'Managed portfolio'!X40</f>
        <v>0</v>
      </c>
      <c r="Y40" s="170">
        <f>'Own portfolio'!Y40+'Managed portfolio'!Y40</f>
        <v>0</v>
      </c>
    </row>
    <row r="41" spans="1:25" s="100" customFormat="1" ht="17.25" thickBot="1" x14ac:dyDescent="0.35">
      <c r="A41" s="49" t="s">
        <v>70</v>
      </c>
      <c r="B41" s="104" t="s">
        <v>3</v>
      </c>
      <c r="C41" s="218">
        <f t="shared" ref="C41:W41" si="8">SUM(C36:C40)</f>
        <v>2620241</v>
      </c>
      <c r="D41" s="86">
        <f t="shared" si="8"/>
        <v>274656</v>
      </c>
      <c r="E41" s="86">
        <f>SUM(E36:E40)</f>
        <v>0</v>
      </c>
      <c r="F41" s="213">
        <f t="shared" si="8"/>
        <v>0</v>
      </c>
      <c r="G41" s="213">
        <f t="shared" si="8"/>
        <v>109246</v>
      </c>
      <c r="H41" s="86">
        <f t="shared" si="8"/>
        <v>0</v>
      </c>
      <c r="I41" s="90">
        <f t="shared" si="8"/>
        <v>484370</v>
      </c>
      <c r="J41" s="84">
        <f t="shared" si="8"/>
        <v>568297</v>
      </c>
      <c r="K41" s="84">
        <f t="shared" si="8"/>
        <v>214616</v>
      </c>
      <c r="L41" s="84">
        <f t="shared" si="8"/>
        <v>83760</v>
      </c>
      <c r="M41" s="192">
        <f t="shared" si="8"/>
        <v>349897</v>
      </c>
      <c r="N41" s="200">
        <f>SUM(N36:N40)</f>
        <v>72425</v>
      </c>
      <c r="O41" s="202">
        <f>SUM(O36:O40)</f>
        <v>82204</v>
      </c>
      <c r="P41" s="202">
        <f>SUM(P36:P40)</f>
        <v>176071</v>
      </c>
      <c r="Q41" s="84">
        <f t="shared" si="8"/>
        <v>43142</v>
      </c>
      <c r="R41" s="84">
        <f t="shared" si="8"/>
        <v>76949</v>
      </c>
      <c r="S41" s="84">
        <f t="shared" si="8"/>
        <v>1078</v>
      </c>
      <c r="T41" s="84">
        <f t="shared" si="8"/>
        <v>74569</v>
      </c>
      <c r="U41" s="84">
        <f t="shared" si="8"/>
        <v>3918</v>
      </c>
      <c r="V41" s="84">
        <f t="shared" si="8"/>
        <v>0</v>
      </c>
      <c r="W41" s="192">
        <f t="shared" si="8"/>
        <v>5043</v>
      </c>
      <c r="X41" s="86">
        <f>SUM(X36:X40)</f>
        <v>0</v>
      </c>
      <c r="Y41" s="192">
        <f>SUM(Y36:Y40)</f>
        <v>0</v>
      </c>
    </row>
    <row r="42" spans="1:25" ht="17.25" thickBot="1" x14ac:dyDescent="0.3">
      <c r="A42" s="19" t="s">
        <v>42</v>
      </c>
      <c r="B42" s="35" t="s">
        <v>29</v>
      </c>
      <c r="C42" s="75"/>
      <c r="D42" s="43"/>
      <c r="E42" s="43"/>
      <c r="F42" s="18"/>
      <c r="G42" s="18"/>
      <c r="H42" s="43"/>
      <c r="I42" s="17"/>
      <c r="J42" s="80"/>
      <c r="K42" s="80"/>
      <c r="L42" s="80"/>
      <c r="M42" s="18"/>
      <c r="N42" s="18"/>
      <c r="O42" s="80"/>
      <c r="P42" s="80"/>
      <c r="Q42" s="80"/>
      <c r="R42" s="80"/>
      <c r="S42" s="80"/>
      <c r="T42" s="80"/>
      <c r="U42" s="80"/>
      <c r="V42" s="80"/>
      <c r="W42" s="18"/>
      <c r="X42" s="43"/>
      <c r="Y42" s="18"/>
    </row>
    <row r="43" spans="1:25" s="100" customFormat="1" ht="15.75" x14ac:dyDescent="0.25">
      <c r="A43" s="49" t="s">
        <v>59</v>
      </c>
      <c r="B43" s="50" t="s">
        <v>14</v>
      </c>
      <c r="C43" s="170">
        <f>SUM(D43:Y43)</f>
        <v>792462</v>
      </c>
      <c r="D43" s="216">
        <f>'Own portfolio'!D43+'Managed portfolio'!D43</f>
        <v>53194</v>
      </c>
      <c r="E43" s="216">
        <f>'Own portfolio'!E43+'Managed portfolio'!E43</f>
        <v>0</v>
      </c>
      <c r="F43" s="216">
        <f>'Own portfolio'!F43+'Managed portfolio'!F43</f>
        <v>0</v>
      </c>
      <c r="G43" s="216">
        <f>'Own portfolio'!G43+'Managed portfolio'!G43</f>
        <v>235730</v>
      </c>
      <c r="H43" s="216">
        <f>'Own portfolio'!H43+'Managed portfolio'!H43</f>
        <v>0</v>
      </c>
      <c r="I43" s="216">
        <f>'Own portfolio'!I43+'Managed portfolio'!I43</f>
        <v>0</v>
      </c>
      <c r="J43" s="216">
        <f>'Own portfolio'!J43+'Managed portfolio'!J43</f>
        <v>38141</v>
      </c>
      <c r="K43" s="216">
        <f>'Own portfolio'!K43+'Managed portfolio'!K43</f>
        <v>0</v>
      </c>
      <c r="L43" s="216">
        <f>'Own portfolio'!L43+'Managed portfolio'!L43</f>
        <v>5283</v>
      </c>
      <c r="M43" s="216">
        <f>'Own portfolio'!M43+'Managed portfolio'!M43</f>
        <v>16979</v>
      </c>
      <c r="N43" s="216">
        <f>'Own portfolio'!N43+'Managed portfolio'!N43</f>
        <v>0</v>
      </c>
      <c r="O43" s="216">
        <f>'Own portfolio'!O43+'Managed portfolio'!O43</f>
        <v>0</v>
      </c>
      <c r="P43" s="216">
        <f>'Own portfolio'!P43+'Managed portfolio'!P43</f>
        <v>356946</v>
      </c>
      <c r="Q43" s="216">
        <f>'Own portfolio'!Q43+'Managed portfolio'!Q43</f>
        <v>0</v>
      </c>
      <c r="R43" s="216">
        <f>'Own portfolio'!R43+'Managed portfolio'!R43</f>
        <v>43824</v>
      </c>
      <c r="S43" s="216">
        <f>'Own portfolio'!S43+'Managed portfolio'!S43</f>
        <v>3387</v>
      </c>
      <c r="T43" s="216">
        <f>'Own portfolio'!T43+'Managed portfolio'!T43</f>
        <v>3876</v>
      </c>
      <c r="U43" s="216">
        <f>'Own portfolio'!U43+'Managed portfolio'!U43</f>
        <v>6896</v>
      </c>
      <c r="V43" s="216">
        <f>'Own portfolio'!V43+'Managed portfolio'!V43</f>
        <v>0</v>
      </c>
      <c r="W43" s="216">
        <f>'Own portfolio'!W43+'Managed portfolio'!W43</f>
        <v>28206</v>
      </c>
      <c r="X43" s="216">
        <f>'Own portfolio'!X43+'Managed portfolio'!X43</f>
        <v>0</v>
      </c>
      <c r="Y43" s="216">
        <f>'Own portfolio'!Y43+'Managed portfolio'!Y43</f>
        <v>0</v>
      </c>
    </row>
    <row r="44" spans="1:25" s="100" customFormat="1" ht="15.75" x14ac:dyDescent="0.25">
      <c r="A44" s="49" t="s">
        <v>60</v>
      </c>
      <c r="B44" s="50" t="s">
        <v>15</v>
      </c>
      <c r="C44" s="170">
        <f>SUM(D44:Y44)</f>
        <v>355309</v>
      </c>
      <c r="D44" s="216">
        <f>'Own portfolio'!D44+'Managed portfolio'!D44</f>
        <v>16148</v>
      </c>
      <c r="E44" s="216">
        <f>'Own portfolio'!E44+'Managed portfolio'!E44</f>
        <v>0</v>
      </c>
      <c r="F44" s="216">
        <f>'Own portfolio'!F44+'Managed portfolio'!F44</f>
        <v>0</v>
      </c>
      <c r="G44" s="216">
        <f>'Own portfolio'!G44+'Managed portfolio'!G44</f>
        <v>35964</v>
      </c>
      <c r="H44" s="216">
        <f>'Own portfolio'!H44+'Managed portfolio'!H44</f>
        <v>0</v>
      </c>
      <c r="I44" s="216">
        <f>'Own portfolio'!I44+'Managed portfolio'!I44</f>
        <v>0</v>
      </c>
      <c r="J44" s="216">
        <f>'Own portfolio'!J44+'Managed portfolio'!J44</f>
        <v>7217</v>
      </c>
      <c r="K44" s="216">
        <f>'Own portfolio'!K44+'Managed portfolio'!K44</f>
        <v>31686</v>
      </c>
      <c r="L44" s="216">
        <f>'Own portfolio'!L44+'Managed portfolio'!L44</f>
        <v>0</v>
      </c>
      <c r="M44" s="216">
        <f>'Own portfolio'!M44+'Managed portfolio'!M44</f>
        <v>65573</v>
      </c>
      <c r="N44" s="216">
        <f>'Own portfolio'!N44+'Managed portfolio'!N44</f>
        <v>10692</v>
      </c>
      <c r="O44" s="216">
        <f>'Own portfolio'!O44+'Managed portfolio'!O44</f>
        <v>0</v>
      </c>
      <c r="P44" s="216">
        <f>'Own portfolio'!P44+'Managed portfolio'!P44</f>
        <v>124665</v>
      </c>
      <c r="Q44" s="216">
        <f>'Own portfolio'!Q44+'Managed portfolio'!Q44</f>
        <v>23027</v>
      </c>
      <c r="R44" s="216">
        <f>'Own portfolio'!R44+'Managed portfolio'!R44</f>
        <v>24401</v>
      </c>
      <c r="S44" s="216">
        <f>'Own portfolio'!S44+'Managed portfolio'!S44</f>
        <v>0</v>
      </c>
      <c r="T44" s="216">
        <f>'Own portfolio'!T44+'Managed portfolio'!T44</f>
        <v>15936</v>
      </c>
      <c r="U44" s="216">
        <f>'Own portfolio'!U44+'Managed portfolio'!U44</f>
        <v>0</v>
      </c>
      <c r="V44" s="216">
        <f>'Own portfolio'!V44+'Managed portfolio'!V44</f>
        <v>0</v>
      </c>
      <c r="W44" s="216">
        <f>'Own portfolio'!W44+'Managed portfolio'!W44</f>
        <v>0</v>
      </c>
      <c r="X44" s="216">
        <f>'Own portfolio'!X44+'Managed portfolio'!X44</f>
        <v>0</v>
      </c>
      <c r="Y44" s="216">
        <f>'Own portfolio'!Y44+'Managed portfolio'!Y44</f>
        <v>0</v>
      </c>
    </row>
    <row r="45" spans="1:25" s="100" customFormat="1" ht="15.75" x14ac:dyDescent="0.25">
      <c r="A45" s="49" t="s">
        <v>61</v>
      </c>
      <c r="B45" s="50" t="s">
        <v>16</v>
      </c>
      <c r="C45" s="170">
        <f>SUM(D45:Y45)</f>
        <v>134900</v>
      </c>
      <c r="D45" s="216">
        <f>'Own portfolio'!D45+'Managed portfolio'!D45</f>
        <v>2672</v>
      </c>
      <c r="E45" s="216">
        <f>'Own portfolio'!E45+'Managed portfolio'!E45</f>
        <v>0</v>
      </c>
      <c r="F45" s="216">
        <f>'Own portfolio'!F45+'Managed portfolio'!F45</f>
        <v>0</v>
      </c>
      <c r="G45" s="216">
        <f>'Own portfolio'!G45+'Managed portfolio'!G45</f>
        <v>37050</v>
      </c>
      <c r="H45" s="216">
        <f>'Own portfolio'!H45+'Managed portfolio'!H45</f>
        <v>0</v>
      </c>
      <c r="I45" s="216">
        <f>'Own portfolio'!I45+'Managed portfolio'!I45</f>
        <v>0</v>
      </c>
      <c r="J45" s="216">
        <f>'Own portfolio'!J45+'Managed portfolio'!J45</f>
        <v>20315</v>
      </c>
      <c r="K45" s="216">
        <f>'Own portfolio'!K45+'Managed portfolio'!K45</f>
        <v>0</v>
      </c>
      <c r="L45" s="216">
        <f>'Own portfolio'!L45+'Managed portfolio'!L45</f>
        <v>0</v>
      </c>
      <c r="M45" s="216">
        <f>'Own portfolio'!M45+'Managed portfolio'!M45</f>
        <v>8869</v>
      </c>
      <c r="N45" s="216">
        <f>'Own portfolio'!N45+'Managed portfolio'!N45</f>
        <v>16808</v>
      </c>
      <c r="O45" s="216">
        <f>'Own portfolio'!O45+'Managed portfolio'!O45</f>
        <v>0</v>
      </c>
      <c r="P45" s="216">
        <f>'Own portfolio'!P45+'Managed portfolio'!P45</f>
        <v>31876</v>
      </c>
      <c r="Q45" s="216">
        <f>'Own portfolio'!Q45+'Managed portfolio'!Q45</f>
        <v>370</v>
      </c>
      <c r="R45" s="216">
        <f>'Own portfolio'!R45+'Managed portfolio'!R45</f>
        <v>12510</v>
      </c>
      <c r="S45" s="216">
        <f>'Own portfolio'!S45+'Managed portfolio'!S45</f>
        <v>0</v>
      </c>
      <c r="T45" s="216">
        <f>'Own portfolio'!T45+'Managed portfolio'!T45</f>
        <v>0</v>
      </c>
      <c r="U45" s="216">
        <f>'Own portfolio'!U45+'Managed portfolio'!U45</f>
        <v>2625</v>
      </c>
      <c r="V45" s="216">
        <f>'Own portfolio'!V45+'Managed portfolio'!V45</f>
        <v>0</v>
      </c>
      <c r="W45" s="216">
        <f>'Own portfolio'!W45+'Managed portfolio'!W45</f>
        <v>1805</v>
      </c>
      <c r="X45" s="216">
        <f>'Own portfolio'!X45+'Managed portfolio'!X45</f>
        <v>0</v>
      </c>
      <c r="Y45" s="216">
        <f>'Own portfolio'!Y45+'Managed portfolio'!Y45</f>
        <v>0</v>
      </c>
    </row>
    <row r="46" spans="1:25" s="100" customFormat="1" ht="15.75" x14ac:dyDescent="0.25">
      <c r="A46" s="49" t="s">
        <v>62</v>
      </c>
      <c r="B46" s="103" t="s">
        <v>135</v>
      </c>
      <c r="C46" s="170">
        <f>SUM(D46:Y46)</f>
        <v>224081</v>
      </c>
      <c r="D46" s="216">
        <f>'Own portfolio'!D46+'Managed portfolio'!D46</f>
        <v>33315</v>
      </c>
      <c r="E46" s="216">
        <f>'Own portfolio'!E46+'Managed portfolio'!E46</f>
        <v>0</v>
      </c>
      <c r="F46" s="216">
        <f>'Own portfolio'!F46+'Managed portfolio'!F46</f>
        <v>0</v>
      </c>
      <c r="G46" s="216">
        <f>'Own portfolio'!G46+'Managed portfolio'!G46</f>
        <v>0</v>
      </c>
      <c r="H46" s="216">
        <f>'Own portfolio'!H46+'Managed portfolio'!H46</f>
        <v>0</v>
      </c>
      <c r="I46" s="216">
        <f>'Own portfolio'!I46+'Managed portfolio'!I46</f>
        <v>0</v>
      </c>
      <c r="J46" s="216">
        <f>'Own portfolio'!J46+'Managed portfolio'!J46</f>
        <v>54687</v>
      </c>
      <c r="K46" s="216">
        <f>'Own portfolio'!K46+'Managed portfolio'!K46</f>
        <v>10947</v>
      </c>
      <c r="L46" s="216">
        <f>'Own portfolio'!L46+'Managed portfolio'!L46</f>
        <v>14934</v>
      </c>
      <c r="M46" s="216">
        <f>'Own portfolio'!M46+'Managed portfolio'!M46</f>
        <v>11521</v>
      </c>
      <c r="N46" s="216">
        <f>'Own portfolio'!N46+'Managed portfolio'!N46</f>
        <v>0</v>
      </c>
      <c r="O46" s="216">
        <f>'Own portfolio'!O46+'Managed portfolio'!O46</f>
        <v>12014</v>
      </c>
      <c r="P46" s="216">
        <f>'Own portfolio'!P46+'Managed portfolio'!P46</f>
        <v>20110</v>
      </c>
      <c r="Q46" s="216">
        <f>'Own portfolio'!Q46+'Managed portfolio'!Q46</f>
        <v>0</v>
      </c>
      <c r="R46" s="216">
        <f>'Own portfolio'!R46+'Managed portfolio'!R46</f>
        <v>7245</v>
      </c>
      <c r="S46" s="216">
        <f>'Own portfolio'!S46+'Managed portfolio'!S46</f>
        <v>0</v>
      </c>
      <c r="T46" s="216">
        <f>'Own portfolio'!T46+'Managed portfolio'!T46</f>
        <v>59308</v>
      </c>
      <c r="U46" s="216">
        <f>'Own portfolio'!U46+'Managed portfolio'!U46</f>
        <v>0</v>
      </c>
      <c r="V46" s="216">
        <f>'Own portfolio'!V46+'Managed portfolio'!V46</f>
        <v>0</v>
      </c>
      <c r="W46" s="216">
        <f>'Own portfolio'!W46+'Managed portfolio'!W46</f>
        <v>0</v>
      </c>
      <c r="X46" s="216">
        <f>'Own portfolio'!X46+'Managed portfolio'!X46</f>
        <v>0</v>
      </c>
      <c r="Y46" s="216">
        <f>'Own portfolio'!Y46+'Managed portfolio'!Y46</f>
        <v>0</v>
      </c>
    </row>
    <row r="47" spans="1:25" s="100" customFormat="1" ht="15.75" x14ac:dyDescent="0.25">
      <c r="A47" s="49" t="s">
        <v>63</v>
      </c>
      <c r="B47" s="103" t="s">
        <v>136</v>
      </c>
      <c r="C47" s="170">
        <f>SUM(D47:Y47)</f>
        <v>2140688</v>
      </c>
      <c r="D47" s="216">
        <f>'Own portfolio'!D47+'Managed portfolio'!D47</f>
        <v>241664</v>
      </c>
      <c r="E47" s="216">
        <f>'Own portfolio'!E47+'Managed portfolio'!E47</f>
        <v>0</v>
      </c>
      <c r="F47" s="216">
        <f>'Own portfolio'!F47+'Managed portfolio'!F47</f>
        <v>0</v>
      </c>
      <c r="G47" s="216">
        <f>'Own portfolio'!G47+'Managed portfolio'!G47</f>
        <v>47454</v>
      </c>
      <c r="H47" s="216">
        <f>'Own portfolio'!H47+'Managed portfolio'!H47</f>
        <v>0</v>
      </c>
      <c r="I47" s="216">
        <f>'Own portfolio'!I47+'Managed portfolio'!I47</f>
        <v>484370</v>
      </c>
      <c r="J47" s="216">
        <f>'Own portfolio'!J47+'Managed portfolio'!J47</f>
        <v>520111</v>
      </c>
      <c r="K47" s="216">
        <f>'Own portfolio'!K47+'Managed portfolio'!K47</f>
        <v>192363</v>
      </c>
      <c r="L47" s="216">
        <f>'Own portfolio'!L47+'Managed portfolio'!L47</f>
        <v>71787</v>
      </c>
      <c r="M47" s="216">
        <f>'Own portfolio'!M47+'Managed portfolio'!M47</f>
        <v>312372</v>
      </c>
      <c r="N47" s="216">
        <f>'Own portfolio'!N47+'Managed portfolio'!N47</f>
        <v>56291</v>
      </c>
      <c r="O47" s="216">
        <f>'Own portfolio'!O47+'Managed portfolio'!O47</f>
        <v>75624</v>
      </c>
      <c r="P47" s="216">
        <f>'Own portfolio'!P47+'Managed portfolio'!P47</f>
        <v>26391</v>
      </c>
      <c r="Q47" s="216">
        <f>'Own portfolio'!Q47+'Managed portfolio'!Q47</f>
        <v>38932</v>
      </c>
      <c r="R47" s="216">
        <f>'Own portfolio'!R47+'Managed portfolio'!R47</f>
        <v>38427</v>
      </c>
      <c r="S47" s="216">
        <f>'Own portfolio'!S47+'Managed portfolio'!S47</f>
        <v>0</v>
      </c>
      <c r="T47" s="216">
        <f>'Own portfolio'!T47+'Managed portfolio'!T47</f>
        <v>34902</v>
      </c>
      <c r="U47" s="216">
        <f>'Own portfolio'!U47+'Managed portfolio'!U47</f>
        <v>0</v>
      </c>
      <c r="V47" s="216">
        <f>'Own portfolio'!V47+'Managed portfolio'!V47</f>
        <v>0</v>
      </c>
      <c r="W47" s="216">
        <f>'Own portfolio'!W47+'Managed portfolio'!W47</f>
        <v>0</v>
      </c>
      <c r="X47" s="216">
        <f>'Own portfolio'!X47+'Managed portfolio'!X47</f>
        <v>0</v>
      </c>
      <c r="Y47" s="216">
        <f>'Own portfolio'!Y47+'Managed portfolio'!Y47</f>
        <v>0</v>
      </c>
    </row>
    <row r="48" spans="1:25" s="100" customFormat="1" ht="17.25" thickBot="1" x14ac:dyDescent="0.35">
      <c r="A48" s="49" t="s">
        <v>71</v>
      </c>
      <c r="B48" s="104" t="s">
        <v>3</v>
      </c>
      <c r="C48" s="198">
        <f>SUM(C43:C47)</f>
        <v>3647440</v>
      </c>
      <c r="D48" s="86">
        <f t="shared" ref="D48:W48" si="9">SUM(D43:D47)</f>
        <v>346993</v>
      </c>
      <c r="E48" s="86">
        <f>SUM(E43:E47)</f>
        <v>0</v>
      </c>
      <c r="F48" s="213">
        <f>SUM(F43:F47)</f>
        <v>0</v>
      </c>
      <c r="G48" s="213">
        <f>SUM(G43:G47)</f>
        <v>356198</v>
      </c>
      <c r="H48" s="86">
        <f t="shared" si="9"/>
        <v>0</v>
      </c>
      <c r="I48" s="90">
        <f t="shared" si="9"/>
        <v>484370</v>
      </c>
      <c r="J48" s="84">
        <f t="shared" si="9"/>
        <v>640471</v>
      </c>
      <c r="K48" s="84">
        <f t="shared" si="9"/>
        <v>234996</v>
      </c>
      <c r="L48" s="84">
        <f t="shared" si="9"/>
        <v>92004</v>
      </c>
      <c r="M48" s="192">
        <f t="shared" si="9"/>
        <v>415314</v>
      </c>
      <c r="N48" s="192">
        <f>SUM(N43:N47)</f>
        <v>83791</v>
      </c>
      <c r="O48" s="84">
        <f t="shared" si="9"/>
        <v>87638</v>
      </c>
      <c r="P48" s="202">
        <f>SUM(P43:P47)</f>
        <v>559988</v>
      </c>
      <c r="Q48" s="84">
        <f t="shared" si="9"/>
        <v>62329</v>
      </c>
      <c r="R48" s="84">
        <f t="shared" si="9"/>
        <v>126407</v>
      </c>
      <c r="S48" s="84">
        <f t="shared" si="9"/>
        <v>3387</v>
      </c>
      <c r="T48" s="84">
        <f t="shared" si="9"/>
        <v>114022</v>
      </c>
      <c r="U48" s="84">
        <f t="shared" si="9"/>
        <v>9521</v>
      </c>
      <c r="V48" s="84">
        <f t="shared" si="9"/>
        <v>0</v>
      </c>
      <c r="W48" s="192">
        <f t="shared" si="9"/>
        <v>30011</v>
      </c>
      <c r="X48" s="86">
        <f>SUM(X43:X47)</f>
        <v>0</v>
      </c>
      <c r="Y48" s="192">
        <f>SUM(Y43:Y47)</f>
        <v>0</v>
      </c>
    </row>
    <row r="49" spans="1:25" ht="17.25" thickBot="1" x14ac:dyDescent="0.3">
      <c r="A49" s="19" t="s">
        <v>43</v>
      </c>
      <c r="B49" s="35" t="s">
        <v>30</v>
      </c>
      <c r="C49" s="75"/>
      <c r="D49" s="43"/>
      <c r="E49" s="43"/>
      <c r="F49" s="18"/>
      <c r="G49" s="18"/>
      <c r="H49" s="43"/>
      <c r="I49" s="17"/>
      <c r="J49" s="80"/>
      <c r="K49" s="80"/>
      <c r="L49" s="80"/>
      <c r="M49" s="18"/>
      <c r="N49" s="18"/>
      <c r="O49" s="80"/>
      <c r="P49" s="80"/>
      <c r="Q49" s="80"/>
      <c r="R49" s="80"/>
      <c r="S49" s="80"/>
      <c r="T49" s="80"/>
      <c r="U49" s="80"/>
      <c r="V49" s="80"/>
      <c r="W49" s="18"/>
      <c r="X49" s="43"/>
      <c r="Y49" s="18"/>
    </row>
    <row r="50" spans="1:25" s="217" customFormat="1" ht="15.75" x14ac:dyDescent="0.25">
      <c r="A50" s="28" t="s">
        <v>64</v>
      </c>
      <c r="B50" s="92" t="s">
        <v>14</v>
      </c>
      <c r="C50" s="77">
        <f>C43/C$13%</f>
        <v>0.23092470675607096</v>
      </c>
      <c r="D50" s="77">
        <f>D43/D$13%</f>
        <v>0.75393279830192916</v>
      </c>
      <c r="E50" s="77">
        <f>E43/E$13%</f>
        <v>0</v>
      </c>
      <c r="F50" s="77">
        <f t="shared" ref="F50:W50" si="10">F43/F$13%</f>
        <v>0</v>
      </c>
      <c r="G50" s="77">
        <f t="shared" si="10"/>
        <v>0.72443912744498595</v>
      </c>
      <c r="H50" s="77">
        <f t="shared" si="10"/>
        <v>0</v>
      </c>
      <c r="I50" s="77">
        <f t="shared" si="10"/>
        <v>0</v>
      </c>
      <c r="J50" s="77">
        <f>J43/J$13%</f>
        <v>0.28094367197599945</v>
      </c>
      <c r="K50" s="77">
        <f t="shared" si="10"/>
        <v>0</v>
      </c>
      <c r="L50" s="77">
        <f t="shared" si="10"/>
        <v>4.6894223036487485E-2</v>
      </c>
      <c r="M50" s="77">
        <f t="shared" si="10"/>
        <v>0.48558988632294714</v>
      </c>
      <c r="N50" s="77">
        <f t="shared" si="10"/>
        <v>0</v>
      </c>
      <c r="O50" s="77">
        <f t="shared" si="10"/>
        <v>0</v>
      </c>
      <c r="P50" s="77">
        <f t="shared" si="10"/>
        <v>2.0781478514406011</v>
      </c>
      <c r="Q50" s="77">
        <f t="shared" si="10"/>
        <v>0</v>
      </c>
      <c r="R50" s="77">
        <f t="shared" si="10"/>
        <v>0.29603066008676648</v>
      </c>
      <c r="S50" s="77">
        <f t="shared" si="10"/>
        <v>3.0052689365216573E-2</v>
      </c>
      <c r="T50" s="77">
        <f t="shared" si="10"/>
        <v>7.4823943661971828E-2</v>
      </c>
      <c r="U50" s="77">
        <f t="shared" si="10"/>
        <v>5.4520962661837362E-2</v>
      </c>
      <c r="V50" s="77">
        <f t="shared" si="10"/>
        <v>0</v>
      </c>
      <c r="W50" s="77">
        <f t="shared" si="10"/>
        <v>0.1516657829443584</v>
      </c>
      <c r="X50" s="77">
        <f t="shared" ref="X50:Y54" si="11">X43/X$13%</f>
        <v>0</v>
      </c>
      <c r="Y50" s="77">
        <f t="shared" si="11"/>
        <v>0</v>
      </c>
    </row>
    <row r="51" spans="1:25" s="217" customFormat="1" ht="15.75" x14ac:dyDescent="0.25">
      <c r="A51" s="28" t="s">
        <v>65</v>
      </c>
      <c r="B51" s="92" t="s">
        <v>15</v>
      </c>
      <c r="C51" s="77">
        <f t="shared" ref="C51:D54" si="12">C44/C$13%</f>
        <v>0.10353761648229545</v>
      </c>
      <c r="D51" s="77">
        <f t="shared" si="12"/>
        <v>0.22886992568672315</v>
      </c>
      <c r="E51" s="77">
        <f t="shared" ref="E51:W51" si="13">E44/E$13%</f>
        <v>0</v>
      </c>
      <c r="F51" s="77">
        <f t="shared" si="13"/>
        <v>0</v>
      </c>
      <c r="G51" s="77">
        <f t="shared" si="13"/>
        <v>0.11052360233925029</v>
      </c>
      <c r="H51" s="77">
        <f t="shared" si="13"/>
        <v>0</v>
      </c>
      <c r="I51" s="77">
        <f t="shared" si="13"/>
        <v>0</v>
      </c>
      <c r="J51" s="77">
        <f t="shared" si="13"/>
        <v>5.3159866827057187E-2</v>
      </c>
      <c r="K51" s="77">
        <f t="shared" si="13"/>
        <v>0.24044107118371508</v>
      </c>
      <c r="L51" s="77">
        <f t="shared" si="13"/>
        <v>0</v>
      </c>
      <c r="M51" s="77">
        <f t="shared" si="13"/>
        <v>1.8753510581220691</v>
      </c>
      <c r="N51" s="77">
        <f t="shared" si="13"/>
        <v>0.11163502821520001</v>
      </c>
      <c r="O51" s="77">
        <f t="shared" si="13"/>
        <v>0</v>
      </c>
      <c r="P51" s="77">
        <f t="shared" si="13"/>
        <v>0.72580250766178234</v>
      </c>
      <c r="Q51" s="77">
        <f t="shared" si="13"/>
        <v>7.6482548115384588E-2</v>
      </c>
      <c r="R51" s="77">
        <f t="shared" si="13"/>
        <v>0.16482849892244408</v>
      </c>
      <c r="S51" s="77">
        <f t="shared" si="13"/>
        <v>0</v>
      </c>
      <c r="T51" s="77">
        <f t="shared" si="13"/>
        <v>0.30763528539659007</v>
      </c>
      <c r="U51" s="77">
        <f t="shared" si="13"/>
        <v>0</v>
      </c>
      <c r="V51" s="77">
        <f t="shared" si="13"/>
        <v>0</v>
      </c>
      <c r="W51" s="77">
        <f t="shared" si="13"/>
        <v>0</v>
      </c>
      <c r="X51" s="77">
        <f t="shared" si="11"/>
        <v>0</v>
      </c>
      <c r="Y51" s="77">
        <f t="shared" si="11"/>
        <v>0</v>
      </c>
    </row>
    <row r="52" spans="1:25" s="217" customFormat="1" ht="15.75" x14ac:dyDescent="0.25">
      <c r="A52" s="28" t="s">
        <v>66</v>
      </c>
      <c r="B52" s="92" t="s">
        <v>16</v>
      </c>
      <c r="C52" s="77">
        <f t="shared" si="12"/>
        <v>3.9310077885619715E-2</v>
      </c>
      <c r="D52" s="77">
        <f t="shared" si="12"/>
        <v>3.7870971106943541E-2</v>
      </c>
      <c r="E52" s="77">
        <f t="shared" ref="E52:W52" si="14">E45/E$13%</f>
        <v>0</v>
      </c>
      <c r="F52" s="77">
        <f t="shared" si="14"/>
        <v>0</v>
      </c>
      <c r="G52" s="77">
        <f t="shared" si="14"/>
        <v>0.11386106847595438</v>
      </c>
      <c r="H52" s="77">
        <f t="shared" si="14"/>
        <v>0</v>
      </c>
      <c r="I52" s="77">
        <f t="shared" si="14"/>
        <v>0</v>
      </c>
      <c r="J52" s="77">
        <f t="shared" si="14"/>
        <v>0.14963872725393748</v>
      </c>
      <c r="K52" s="77">
        <f t="shared" si="14"/>
        <v>0</v>
      </c>
      <c r="L52" s="77">
        <f t="shared" si="14"/>
        <v>0</v>
      </c>
      <c r="M52" s="77">
        <f t="shared" si="14"/>
        <v>0.25364843051994923</v>
      </c>
      <c r="N52" s="77">
        <f t="shared" si="14"/>
        <v>0.17549210196792758</v>
      </c>
      <c r="O52" s="77">
        <f t="shared" si="14"/>
        <v>0</v>
      </c>
      <c r="P52" s="77">
        <f t="shared" si="14"/>
        <v>0.18558280779871636</v>
      </c>
      <c r="Q52" s="77">
        <f t="shared" si="14"/>
        <v>1.2289287706905936E-3</v>
      </c>
      <c r="R52" s="77">
        <f t="shared" si="14"/>
        <v>8.4504918713158281E-2</v>
      </c>
      <c r="S52" s="77">
        <f t="shared" si="14"/>
        <v>0</v>
      </c>
      <c r="T52" s="77">
        <f t="shared" si="14"/>
        <v>0</v>
      </c>
      <c r="U52" s="77">
        <f t="shared" si="14"/>
        <v>2.0753701709298591E-2</v>
      </c>
      <c r="V52" s="77">
        <f t="shared" si="14"/>
        <v>0</v>
      </c>
      <c r="W52" s="77">
        <f t="shared" si="14"/>
        <v>9.7056207266030953E-3</v>
      </c>
      <c r="X52" s="77">
        <f t="shared" si="11"/>
        <v>0</v>
      </c>
      <c r="Y52" s="77">
        <f t="shared" si="11"/>
        <v>0</v>
      </c>
    </row>
    <row r="53" spans="1:25" s="217" customFormat="1" ht="15.75" x14ac:dyDescent="0.25">
      <c r="A53" s="28" t="s">
        <v>67</v>
      </c>
      <c r="B53" s="103" t="s">
        <v>135</v>
      </c>
      <c r="C53" s="77">
        <f t="shared" si="12"/>
        <v>6.529756532755783E-2</v>
      </c>
      <c r="D53" s="77">
        <f t="shared" si="12"/>
        <v>0.47218241108825748</v>
      </c>
      <c r="E53" s="77">
        <f t="shared" ref="E53:W53" si="15">E46/E$13%</f>
        <v>0</v>
      </c>
      <c r="F53" s="77">
        <f t="shared" si="15"/>
        <v>0</v>
      </c>
      <c r="G53" s="77">
        <f t="shared" si="15"/>
        <v>0</v>
      </c>
      <c r="H53" s="77">
        <f t="shared" si="15"/>
        <v>0</v>
      </c>
      <c r="I53" s="77">
        <f t="shared" si="15"/>
        <v>0</v>
      </c>
      <c r="J53" s="77">
        <f t="shared" si="15"/>
        <v>0.40282023516298687</v>
      </c>
      <c r="K53" s="77">
        <f t="shared" si="15"/>
        <v>8.3068497325258131E-2</v>
      </c>
      <c r="L53" s="77">
        <f t="shared" si="15"/>
        <v>0.13256072815197881</v>
      </c>
      <c r="M53" s="77">
        <f t="shared" si="15"/>
        <v>0.32949414455071996</v>
      </c>
      <c r="N53" s="77">
        <f t="shared" si="15"/>
        <v>0</v>
      </c>
      <c r="O53" s="77">
        <f t="shared" si="15"/>
        <v>5.0331602477534799E-2</v>
      </c>
      <c r="P53" s="77">
        <f t="shared" si="15"/>
        <v>0.11708088420228968</v>
      </c>
      <c r="Q53" s="77">
        <f t="shared" si="15"/>
        <v>0</v>
      </c>
      <c r="R53" s="77">
        <f t="shared" si="15"/>
        <v>4.8939898966972963E-2</v>
      </c>
      <c r="S53" s="77">
        <f t="shared" si="15"/>
        <v>0</v>
      </c>
      <c r="T53" s="77">
        <f t="shared" si="15"/>
        <v>1.144906721027922</v>
      </c>
      <c r="U53" s="77">
        <f t="shared" si="15"/>
        <v>0</v>
      </c>
      <c r="V53" s="77">
        <f t="shared" si="15"/>
        <v>0</v>
      </c>
      <c r="W53" s="77">
        <f t="shared" si="15"/>
        <v>0</v>
      </c>
      <c r="X53" s="77">
        <f t="shared" si="11"/>
        <v>0</v>
      </c>
      <c r="Y53" s="77">
        <f t="shared" si="11"/>
        <v>0</v>
      </c>
    </row>
    <row r="54" spans="1:25" s="217" customFormat="1" ht="16.5" thickBot="1" x14ac:dyDescent="0.3">
      <c r="A54" s="28" t="s">
        <v>68</v>
      </c>
      <c r="B54" s="103" t="s">
        <v>136</v>
      </c>
      <c r="C54" s="77">
        <f t="shared" si="12"/>
        <v>0.62379994076213119</v>
      </c>
      <c r="D54" s="77">
        <f t="shared" si="12"/>
        <v>3.4251685484986543</v>
      </c>
      <c r="E54" s="77">
        <f>E47/E$13%</f>
        <v>0</v>
      </c>
      <c r="F54" s="77">
        <f t="shared" ref="F54:W54" si="16">F47/F$13%</f>
        <v>0</v>
      </c>
      <c r="G54" s="77">
        <f>G47/G$13%</f>
        <v>0.14583436284636814</v>
      </c>
      <c r="H54" s="77">
        <f>H47/H$13%</f>
        <v>0</v>
      </c>
      <c r="I54" s="77">
        <f t="shared" si="16"/>
        <v>100</v>
      </c>
      <c r="J54" s="77">
        <f t="shared" si="16"/>
        <v>3.8310976160852905</v>
      </c>
      <c r="K54" s="77">
        <f t="shared" si="16"/>
        <v>1.4596972093704785</v>
      </c>
      <c r="L54" s="77">
        <f t="shared" si="16"/>
        <v>0.63721286941516697</v>
      </c>
      <c r="M54" s="77">
        <f t="shared" si="16"/>
        <v>8.9336641716515484</v>
      </c>
      <c r="N54" s="77">
        <f t="shared" si="16"/>
        <v>0.58773357400503401</v>
      </c>
      <c r="O54" s="77">
        <f t="shared" si="16"/>
        <v>0.31682013532221504</v>
      </c>
      <c r="P54" s="77">
        <f t="shared" si="16"/>
        <v>0.15364901118759955</v>
      </c>
      <c r="Q54" s="77">
        <f t="shared" si="16"/>
        <v>0.12930987810953024</v>
      </c>
      <c r="R54" s="77">
        <f t="shared" si="16"/>
        <v>0.25957398172586199</v>
      </c>
      <c r="S54" s="77">
        <f t="shared" si="16"/>
        <v>0</v>
      </c>
      <c r="T54" s="77">
        <f t="shared" si="16"/>
        <v>0.6737629725722758</v>
      </c>
      <c r="U54" s="77">
        <f t="shared" si="16"/>
        <v>0</v>
      </c>
      <c r="V54" s="77">
        <f t="shared" si="16"/>
        <v>0</v>
      </c>
      <c r="W54" s="77">
        <f t="shared" si="16"/>
        <v>0</v>
      </c>
      <c r="X54" s="77">
        <f t="shared" si="11"/>
        <v>0</v>
      </c>
      <c r="Y54" s="77">
        <f t="shared" si="11"/>
        <v>0</v>
      </c>
    </row>
    <row r="55" spans="1:25" ht="17.25" thickBot="1" x14ac:dyDescent="0.3">
      <c r="A55" s="15">
        <v>6</v>
      </c>
      <c r="B55" s="35" t="s">
        <v>39</v>
      </c>
      <c r="C55" s="75"/>
      <c r="D55" s="43"/>
      <c r="E55" s="43"/>
      <c r="F55" s="18"/>
      <c r="G55" s="18"/>
      <c r="H55" s="43"/>
      <c r="I55" s="17"/>
      <c r="J55" s="80"/>
      <c r="K55" s="80"/>
      <c r="L55" s="80"/>
      <c r="M55" s="18"/>
      <c r="N55" s="18"/>
      <c r="O55" s="80"/>
      <c r="P55" s="80"/>
      <c r="Q55" s="80"/>
      <c r="R55" s="80"/>
      <c r="S55" s="80"/>
      <c r="T55" s="80"/>
      <c r="U55" s="80"/>
      <c r="V55" s="80"/>
      <c r="W55" s="18"/>
      <c r="X55" s="43"/>
      <c r="Y55" s="18"/>
    </row>
    <row r="56" spans="1:25" s="100" customFormat="1" ht="15.75" x14ac:dyDescent="0.25">
      <c r="A56" s="219" t="s">
        <v>72</v>
      </c>
      <c r="B56" s="105" t="s">
        <v>31</v>
      </c>
      <c r="C56" s="170">
        <f>SUM(D56:Y56)</f>
        <v>19178</v>
      </c>
      <c r="D56" s="88">
        <f>'Own portfolio'!D56+'Managed portfolio'!D56</f>
        <v>384</v>
      </c>
      <c r="E56" s="88">
        <f>'Own portfolio'!E56+'Managed portfolio'!E56</f>
        <v>1673</v>
      </c>
      <c r="F56" s="88">
        <f>'Own portfolio'!F56+'Managed portfolio'!F56</f>
        <v>794</v>
      </c>
      <c r="G56" s="88">
        <f>'Own portfolio'!G56+'Managed portfolio'!G56</f>
        <v>1969</v>
      </c>
      <c r="H56" s="88">
        <f>'Own portfolio'!H56+'Managed portfolio'!H56</f>
        <v>1044</v>
      </c>
      <c r="I56" s="88">
        <f>'Own portfolio'!I56+'Managed portfolio'!I56</f>
        <v>0</v>
      </c>
      <c r="J56" s="88">
        <f>'Own portfolio'!J56+'Managed portfolio'!J56</f>
        <v>711</v>
      </c>
      <c r="K56" s="88">
        <f>'Own portfolio'!K56+'Managed portfolio'!K56</f>
        <v>767</v>
      </c>
      <c r="L56" s="88">
        <f>'Own portfolio'!L56+'Managed portfolio'!L56</f>
        <v>653</v>
      </c>
      <c r="M56" s="88">
        <f>'Own portfolio'!M56+'Managed portfolio'!M56</f>
        <v>188</v>
      </c>
      <c r="N56" s="88">
        <f>'Own portfolio'!N56+'Managed portfolio'!N56</f>
        <v>495</v>
      </c>
      <c r="O56" s="88">
        <f>'Own portfolio'!O56+'Managed portfolio'!O56</f>
        <v>1230</v>
      </c>
      <c r="P56" s="88">
        <f>'Own portfolio'!P56+'Managed portfolio'!P56</f>
        <v>940</v>
      </c>
      <c r="Q56" s="88">
        <f>'Own portfolio'!Q56+'Managed portfolio'!Q56</f>
        <v>1468</v>
      </c>
      <c r="R56" s="88">
        <f>'Own portfolio'!R56+'Managed portfolio'!R56</f>
        <v>817</v>
      </c>
      <c r="S56" s="88">
        <f>'Own portfolio'!S56+'Managed portfolio'!S56</f>
        <v>717</v>
      </c>
      <c r="T56" s="88">
        <f>'Own portfolio'!T56+'Managed portfolio'!T56</f>
        <v>263</v>
      </c>
      <c r="U56" s="88">
        <f>'Own portfolio'!U56+'Managed portfolio'!U56</f>
        <v>727</v>
      </c>
      <c r="V56" s="88">
        <f>'Own portfolio'!V56+'Managed portfolio'!V56</f>
        <v>1374</v>
      </c>
      <c r="W56" s="88">
        <f>'Own portfolio'!W56+'Managed portfolio'!W56</f>
        <v>1284</v>
      </c>
      <c r="X56" s="88">
        <f>'Own portfolio'!X56+'Managed portfolio'!X56</f>
        <v>1123</v>
      </c>
      <c r="Y56" s="88">
        <f>'Own portfolio'!Y56+'Managed portfolio'!Y56</f>
        <v>557</v>
      </c>
    </row>
    <row r="57" spans="1:25" s="100" customFormat="1" ht="16.5" thickBot="1" x14ac:dyDescent="0.3">
      <c r="A57" s="219" t="s">
        <v>73</v>
      </c>
      <c r="B57" s="106" t="s">
        <v>19</v>
      </c>
      <c r="C57" s="170">
        <f>SUM(D57:Y57)</f>
        <v>415699000</v>
      </c>
      <c r="D57" s="88">
        <f>'Own portfolio'!D57+'Managed portfolio'!D57</f>
        <v>8251000</v>
      </c>
      <c r="E57" s="88">
        <f>'Own portfolio'!E57+'Managed portfolio'!E57</f>
        <v>41360000</v>
      </c>
      <c r="F57" s="88">
        <f>'Own portfolio'!F57+'Managed portfolio'!F57</f>
        <v>18318000</v>
      </c>
      <c r="G57" s="88">
        <f>'Own portfolio'!G57+'Managed portfolio'!G57</f>
        <v>42415000</v>
      </c>
      <c r="H57" s="88">
        <f>'Own portfolio'!H57+'Managed portfolio'!H57</f>
        <v>25249000</v>
      </c>
      <c r="I57" s="88">
        <f>'Own portfolio'!I57+'Managed portfolio'!I57</f>
        <v>0</v>
      </c>
      <c r="J57" s="88">
        <f>'Own portfolio'!J57+'Managed portfolio'!J57</f>
        <v>15629000</v>
      </c>
      <c r="K57" s="88">
        <f>'Own portfolio'!K57+'Managed portfolio'!K57</f>
        <v>14715000</v>
      </c>
      <c r="L57" s="88">
        <f>'Own portfolio'!L57+'Managed portfolio'!L57</f>
        <v>14887000</v>
      </c>
      <c r="M57" s="88">
        <f>'Own portfolio'!M57+'Managed portfolio'!M57</f>
        <v>3990000</v>
      </c>
      <c r="N57" s="88">
        <f>'Own portfolio'!N57+'Managed portfolio'!N57</f>
        <v>11563000</v>
      </c>
      <c r="O57" s="88">
        <f>'Own portfolio'!O57+'Managed portfolio'!O57</f>
        <v>28950000</v>
      </c>
      <c r="P57" s="88">
        <f>'Own portfolio'!P57+'Managed portfolio'!P57</f>
        <v>21514000</v>
      </c>
      <c r="Q57" s="88">
        <f>'Own portfolio'!Q57+'Managed portfolio'!Q57</f>
        <v>35857000</v>
      </c>
      <c r="R57" s="88">
        <f>'Own portfolio'!R57+'Managed portfolio'!R57</f>
        <v>16142000</v>
      </c>
      <c r="S57" s="88">
        <f>'Own portfolio'!S57+'Managed portfolio'!S57</f>
        <v>13178000</v>
      </c>
      <c r="T57" s="88">
        <f>'Own portfolio'!T57+'Managed portfolio'!T57</f>
        <v>5928000</v>
      </c>
      <c r="U57" s="88">
        <f>'Own portfolio'!U57+'Managed portfolio'!U57</f>
        <v>16664000</v>
      </c>
      <c r="V57" s="88">
        <f>'Own portfolio'!V57+'Managed portfolio'!V57</f>
        <v>25029000</v>
      </c>
      <c r="W57" s="88">
        <f>'Own portfolio'!W57+'Managed portfolio'!W57</f>
        <v>22706000</v>
      </c>
      <c r="X57" s="88">
        <f>'Own portfolio'!X57+'Managed portfolio'!X57</f>
        <v>22359000</v>
      </c>
      <c r="Y57" s="88">
        <f>'Own portfolio'!Y57+'Managed portfolio'!Y57</f>
        <v>10995000</v>
      </c>
    </row>
    <row r="58" spans="1:25" ht="17.25" thickBot="1" x14ac:dyDescent="0.3">
      <c r="A58" s="15">
        <v>7</v>
      </c>
      <c r="B58" s="12" t="s">
        <v>44</v>
      </c>
      <c r="C58" s="75"/>
      <c r="D58" s="43"/>
      <c r="E58" s="43"/>
      <c r="F58" s="18"/>
      <c r="G58" s="18"/>
      <c r="H58" s="43"/>
      <c r="I58" s="17"/>
      <c r="J58" s="80"/>
      <c r="K58" s="80"/>
      <c r="L58" s="80"/>
      <c r="M58" s="18"/>
      <c r="N58" s="18"/>
      <c r="O58" s="80"/>
      <c r="P58" s="80"/>
      <c r="Q58" s="80"/>
      <c r="R58" s="80"/>
      <c r="S58" s="80"/>
      <c r="T58" s="80"/>
      <c r="U58" s="80"/>
      <c r="V58" s="80"/>
      <c r="W58" s="18"/>
      <c r="X58" s="43"/>
      <c r="Y58" s="18"/>
    </row>
    <row r="59" spans="1:25" s="100" customFormat="1" ht="15.75" x14ac:dyDescent="0.25">
      <c r="A59" s="49">
        <v>7.1</v>
      </c>
      <c r="B59" s="105" t="s">
        <v>47</v>
      </c>
      <c r="C59" s="170">
        <f>SUM(D59:Y59)</f>
        <v>184828533</v>
      </c>
      <c r="D59" s="216">
        <f>'Own portfolio'!D59+'Managed portfolio'!D59</f>
        <v>2254422</v>
      </c>
      <c r="E59" s="216">
        <f>'Own portfolio'!E59+'Managed portfolio'!E59</f>
        <v>32651716</v>
      </c>
      <c r="F59" s="216">
        <f>'Own portfolio'!F59+'Managed portfolio'!F59</f>
        <v>15364243</v>
      </c>
      <c r="G59" s="216">
        <f>'Own portfolio'!G59+'Managed portfolio'!G59</f>
        <v>31030078</v>
      </c>
      <c r="H59" s="216">
        <f>'Own portfolio'!H59+'Managed portfolio'!H59</f>
        <v>1275850</v>
      </c>
      <c r="I59" s="216">
        <f>'Own portfolio'!I59+'Managed portfolio'!I59</f>
        <v>471349</v>
      </c>
      <c r="J59" s="216">
        <f>'Own portfolio'!J59+'Managed portfolio'!J59</f>
        <v>2746863</v>
      </c>
      <c r="K59" s="216">
        <f>'Own portfolio'!K59+'Managed portfolio'!K59</f>
        <v>3944352</v>
      </c>
      <c r="L59" s="216">
        <f>'Own portfolio'!L59+'Managed portfolio'!L59</f>
        <v>2263663</v>
      </c>
      <c r="M59" s="216">
        <f>'Own portfolio'!M59+'Managed portfolio'!M59</f>
        <v>448167</v>
      </c>
      <c r="N59" s="216">
        <f>'Own portfolio'!N59+'Managed portfolio'!N59</f>
        <v>705636</v>
      </c>
      <c r="O59" s="216">
        <f>'Own portfolio'!O59+'Managed portfolio'!O59</f>
        <v>1810053</v>
      </c>
      <c r="P59" s="216">
        <f>'Own portfolio'!P59+'Managed portfolio'!P59</f>
        <v>1690949</v>
      </c>
      <c r="Q59" s="216">
        <f>'Own portfolio'!Q59+'Managed portfolio'!Q59</f>
        <v>1992958</v>
      </c>
      <c r="R59" s="216">
        <f>'Own portfolio'!R59+'Managed portfolio'!R59</f>
        <v>10682496</v>
      </c>
      <c r="S59" s="216">
        <f>'Own portfolio'!S59+'Managed portfolio'!S59</f>
        <v>4998670</v>
      </c>
      <c r="T59" s="216">
        <f>'Own portfolio'!T59+'Managed portfolio'!T59</f>
        <v>3006244</v>
      </c>
      <c r="U59" s="216">
        <f>'Own portfolio'!U59+'Managed portfolio'!U59</f>
        <v>10593959</v>
      </c>
      <c r="V59" s="216">
        <f>'Own portfolio'!V59+'Managed portfolio'!V59</f>
        <v>15084891</v>
      </c>
      <c r="W59" s="216">
        <f>'Own portfolio'!W59+'Managed portfolio'!W59</f>
        <v>16689508</v>
      </c>
      <c r="X59" s="216">
        <f>'Own portfolio'!X59+'Managed portfolio'!X59</f>
        <v>15658335</v>
      </c>
      <c r="Y59" s="216">
        <f>'Own portfolio'!Y59+'Managed portfolio'!Y59</f>
        <v>9464131</v>
      </c>
    </row>
    <row r="60" spans="1:25" s="100" customFormat="1" ht="15.75" x14ac:dyDescent="0.25">
      <c r="A60" s="49">
        <v>7.2</v>
      </c>
      <c r="B60" s="50" t="s">
        <v>48</v>
      </c>
      <c r="C60" s="170">
        <f>SUM(D60:Y60)</f>
        <v>158340464</v>
      </c>
      <c r="D60" s="216">
        <f>'Own portfolio'!D60+'Managed portfolio'!D60</f>
        <v>4801114</v>
      </c>
      <c r="E60" s="216">
        <f>'Own portfolio'!E60+'Managed portfolio'!E60</f>
        <v>1200138</v>
      </c>
      <c r="F60" s="216">
        <f>'Own portfolio'!F60+'Managed portfolio'!F60</f>
        <v>238857</v>
      </c>
      <c r="G60" s="216">
        <f>'Own portfolio'!G60+'Managed portfolio'!G60</f>
        <v>1509578</v>
      </c>
      <c r="H60" s="216">
        <f>'Own portfolio'!H60+'Managed portfolio'!H60</f>
        <v>19188010</v>
      </c>
      <c r="I60" s="216">
        <f>'Own portfolio'!I60+'Managed portfolio'!I60</f>
        <v>13021</v>
      </c>
      <c r="J60" s="216">
        <f>'Own portfolio'!J60+'Managed portfolio'!J60</f>
        <v>10829168</v>
      </c>
      <c r="K60" s="216">
        <f>'Own portfolio'!K60+'Managed portfolio'!K60</f>
        <v>9233929</v>
      </c>
      <c r="L60" s="216">
        <f>'Own portfolio'!L60+'Managed portfolio'!L60</f>
        <v>9002117</v>
      </c>
      <c r="M60" s="216">
        <f>'Own portfolio'!M60+'Managed portfolio'!M60</f>
        <v>3048405</v>
      </c>
      <c r="N60" s="216">
        <f>'Own portfolio'!N60+'Managed portfolio'!N60</f>
        <v>8872003</v>
      </c>
      <c r="O60" s="216">
        <f>'Own portfolio'!O60+'Managed portfolio'!O60</f>
        <v>22059642</v>
      </c>
      <c r="P60" s="216">
        <f>'Own portfolio'!P60+'Managed portfolio'!P60</f>
        <v>15485211</v>
      </c>
      <c r="Q60" s="216">
        <f>'Own portfolio'!Q60+'Managed portfolio'!Q60</f>
        <v>28114564</v>
      </c>
      <c r="R60" s="216">
        <f>'Own portfolio'!R60+'Managed portfolio'!R60</f>
        <v>4121376</v>
      </c>
      <c r="S60" s="216">
        <f>'Own portfolio'!S60+'Managed portfolio'!S60</f>
        <v>6271536</v>
      </c>
      <c r="T60" s="216">
        <f>'Own portfolio'!T60+'Managed portfolio'!T60</f>
        <v>2173916</v>
      </c>
      <c r="U60" s="216">
        <f>'Own portfolio'!U60+'Managed portfolio'!U60</f>
        <v>2054387</v>
      </c>
      <c r="V60" s="216">
        <f>'Own portfolio'!V60+'Managed portfolio'!V60</f>
        <v>6102343</v>
      </c>
      <c r="W60" s="216">
        <f>'Own portfolio'!W60+'Managed portfolio'!W60</f>
        <v>1907963</v>
      </c>
      <c r="X60" s="216">
        <f>'Own portfolio'!X60+'Managed portfolio'!X60</f>
        <v>2034876</v>
      </c>
      <c r="Y60" s="216">
        <f>'Own portfolio'!Y60+'Managed portfolio'!Y60</f>
        <v>78310</v>
      </c>
    </row>
    <row r="61" spans="1:25" s="100" customFormat="1" ht="15.75" x14ac:dyDescent="0.25">
      <c r="A61" s="49">
        <v>7.3</v>
      </c>
      <c r="B61" s="87" t="s">
        <v>45</v>
      </c>
      <c r="C61" s="170">
        <f t="shared" ref="C61:C70" si="17">SUM(D61:Y61)</f>
        <v>15510</v>
      </c>
      <c r="D61" s="216">
        <f>'Own portfolio'!D61+'Managed portfolio'!D61</f>
        <v>193</v>
      </c>
      <c r="E61" s="216">
        <f>'Own portfolio'!E61+'Managed portfolio'!E61</f>
        <v>2302</v>
      </c>
      <c r="F61" s="216">
        <f>'Own portfolio'!F61+'Managed portfolio'!F61</f>
        <v>1131</v>
      </c>
      <c r="G61" s="216">
        <f>'Own portfolio'!G61+'Managed portfolio'!G61</f>
        <v>2595</v>
      </c>
      <c r="H61" s="216">
        <f>'Own portfolio'!H61+'Managed portfolio'!H61</f>
        <v>143</v>
      </c>
      <c r="I61" s="216">
        <f>'Own portfolio'!I61+'Managed portfolio'!I61</f>
        <v>84</v>
      </c>
      <c r="J61" s="216">
        <f>'Own portfolio'!J61+'Managed portfolio'!J61</f>
        <v>216</v>
      </c>
      <c r="K61" s="216">
        <f>'Own portfolio'!K61+'Managed portfolio'!K61</f>
        <v>366</v>
      </c>
      <c r="L61" s="216">
        <f>'Own portfolio'!L61+'Managed portfolio'!L61</f>
        <v>201</v>
      </c>
      <c r="M61" s="216">
        <f>'Own portfolio'!M61+'Managed portfolio'!M61</f>
        <v>82</v>
      </c>
      <c r="N61" s="216">
        <f>'Own portfolio'!N61+'Managed portfolio'!N61</f>
        <v>52</v>
      </c>
      <c r="O61" s="216">
        <f>'Own portfolio'!O61+'Managed portfolio'!O61</f>
        <v>144</v>
      </c>
      <c r="P61" s="216">
        <f>'Own portfolio'!P61+'Managed portfolio'!P61</f>
        <v>199</v>
      </c>
      <c r="Q61" s="216">
        <f>'Own portfolio'!Q61+'Managed portfolio'!Q61</f>
        <v>187</v>
      </c>
      <c r="R61" s="216">
        <f>'Own portfolio'!R61+'Managed portfolio'!R61</f>
        <v>1010</v>
      </c>
      <c r="S61" s="216">
        <f>'Own portfolio'!S61+'Managed portfolio'!S61</f>
        <v>498</v>
      </c>
      <c r="T61" s="216">
        <f>'Own portfolio'!T61+'Managed portfolio'!T61</f>
        <v>254</v>
      </c>
      <c r="U61" s="216">
        <f>'Own portfolio'!U61+'Managed portfolio'!U61</f>
        <v>831</v>
      </c>
      <c r="V61" s="216">
        <f>'Own portfolio'!V61+'Managed portfolio'!V61</f>
        <v>1451</v>
      </c>
      <c r="W61" s="216">
        <f>'Own portfolio'!W61+'Managed portfolio'!W61</f>
        <v>1699</v>
      </c>
      <c r="X61" s="216">
        <f>'Own portfolio'!X61+'Managed portfolio'!X61</f>
        <v>1320</v>
      </c>
      <c r="Y61" s="216">
        <f>'Own portfolio'!Y61+'Managed portfolio'!Y61</f>
        <v>552</v>
      </c>
    </row>
    <row r="62" spans="1:25" s="100" customFormat="1" ht="15.75" x14ac:dyDescent="0.25">
      <c r="A62" s="49">
        <v>7.4</v>
      </c>
      <c r="B62" s="87" t="s">
        <v>46</v>
      </c>
      <c r="C62" s="170">
        <f t="shared" si="17"/>
        <v>12646</v>
      </c>
      <c r="D62" s="216">
        <f>'Own portfolio'!D62+'Managed portfolio'!D62</f>
        <v>396</v>
      </c>
      <c r="E62" s="216">
        <f>'Own portfolio'!E62+'Managed portfolio'!E62</f>
        <v>100</v>
      </c>
      <c r="F62" s="216">
        <f>'Own portfolio'!F62+'Managed portfolio'!F62</f>
        <v>25</v>
      </c>
      <c r="G62" s="216">
        <f>'Own portfolio'!G62+'Managed portfolio'!G62</f>
        <v>151</v>
      </c>
      <c r="H62" s="216">
        <f>'Own portfolio'!H62+'Managed portfolio'!H62</f>
        <v>1349</v>
      </c>
      <c r="I62" s="216">
        <f>'Own portfolio'!I62+'Managed portfolio'!I62</f>
        <v>4</v>
      </c>
      <c r="J62" s="216">
        <f>'Own portfolio'!J62+'Managed portfolio'!J62</f>
        <v>955</v>
      </c>
      <c r="K62" s="216">
        <f>'Own portfolio'!K62+'Managed portfolio'!K62</f>
        <v>817</v>
      </c>
      <c r="L62" s="216">
        <f>'Own portfolio'!L62+'Managed portfolio'!L62</f>
        <v>736</v>
      </c>
      <c r="M62" s="216">
        <f>'Own portfolio'!M62+'Managed portfolio'!M62</f>
        <v>333</v>
      </c>
      <c r="N62" s="216">
        <f>'Own portfolio'!N62+'Managed portfolio'!N62</f>
        <v>626</v>
      </c>
      <c r="O62" s="216">
        <f>'Own portfolio'!O62+'Managed portfolio'!O62</f>
        <v>1557</v>
      </c>
      <c r="P62" s="216">
        <f>'Own portfolio'!P62+'Managed portfolio'!P62</f>
        <v>1202</v>
      </c>
      <c r="Q62" s="216">
        <f>'Own portfolio'!Q62+'Managed portfolio'!Q62</f>
        <v>2097</v>
      </c>
      <c r="R62" s="216">
        <f>'Own portfolio'!R62+'Managed portfolio'!R62</f>
        <v>478</v>
      </c>
      <c r="S62" s="216">
        <f>'Own portfolio'!S62+'Managed portfolio'!S62</f>
        <v>569</v>
      </c>
      <c r="T62" s="216">
        <f>'Own portfolio'!T62+'Managed portfolio'!T62</f>
        <v>144</v>
      </c>
      <c r="U62" s="216">
        <f>'Own portfolio'!U62+'Managed portfolio'!U62</f>
        <v>152</v>
      </c>
      <c r="V62" s="216">
        <f>'Own portfolio'!V62+'Managed portfolio'!V62</f>
        <v>520</v>
      </c>
      <c r="W62" s="216">
        <f>'Own portfolio'!W62+'Managed portfolio'!W62</f>
        <v>218</v>
      </c>
      <c r="X62" s="216">
        <f>'Own portfolio'!X62+'Managed portfolio'!X62</f>
        <v>212</v>
      </c>
      <c r="Y62" s="216">
        <f>'Own portfolio'!Y62+'Managed portfolio'!Y62</f>
        <v>5</v>
      </c>
    </row>
    <row r="63" spans="1:25" s="100" customFormat="1" ht="15.75" x14ac:dyDescent="0.25">
      <c r="A63" s="49">
        <v>7.5</v>
      </c>
      <c r="B63" s="87" t="s">
        <v>123</v>
      </c>
      <c r="C63" s="170">
        <f t="shared" si="17"/>
        <v>25768</v>
      </c>
      <c r="D63" s="216">
        <f>'Own portfolio'!D63+'Managed portfolio'!D63</f>
        <v>502</v>
      </c>
      <c r="E63" s="216">
        <f>'Own portfolio'!E63+'Managed portfolio'!E63</f>
        <v>2106</v>
      </c>
      <c r="F63" s="216">
        <f>'Own portfolio'!F63+'Managed portfolio'!F63</f>
        <v>1152</v>
      </c>
      <c r="G63" s="216">
        <f>'Own portfolio'!G63+'Managed portfolio'!G63</f>
        <v>2742</v>
      </c>
      <c r="H63" s="216">
        <f>'Own portfolio'!H63+'Managed portfolio'!H63</f>
        <v>1295</v>
      </c>
      <c r="I63" s="216">
        <f>'Own portfolio'!I63+'Managed portfolio'!I63</f>
        <v>88</v>
      </c>
      <c r="J63" s="216">
        <f>'Own portfolio'!J63+'Managed portfolio'!J63</f>
        <v>969</v>
      </c>
      <c r="K63" s="216">
        <f>'Own portfolio'!K63+'Managed portfolio'!K63</f>
        <v>1060</v>
      </c>
      <c r="L63" s="216">
        <f>'Own portfolio'!L63+'Managed portfolio'!L63</f>
        <v>834</v>
      </c>
      <c r="M63" s="216">
        <f>'Own portfolio'!M63+'Managed portfolio'!M63</f>
        <v>361</v>
      </c>
      <c r="N63" s="216">
        <f>'Own portfolio'!N63+'Managed portfolio'!N63</f>
        <v>593</v>
      </c>
      <c r="O63" s="216">
        <f>'Own portfolio'!O63+'Managed portfolio'!O63</f>
        <v>1309</v>
      </c>
      <c r="P63" s="216">
        <f>'Own portfolio'!P63+'Managed portfolio'!P63</f>
        <v>1136</v>
      </c>
      <c r="Q63" s="216">
        <f>'Own portfolio'!Q63+'Managed portfolio'!Q63</f>
        <v>1765</v>
      </c>
      <c r="R63" s="216">
        <f>'Own portfolio'!R63+'Managed portfolio'!R63</f>
        <v>1488</v>
      </c>
      <c r="S63" s="216">
        <f>'Own portfolio'!S63+'Managed portfolio'!S63</f>
        <v>1067</v>
      </c>
      <c r="T63" s="216">
        <f>'Own portfolio'!T63+'Managed portfolio'!T63</f>
        <v>398</v>
      </c>
      <c r="U63" s="216">
        <f>'Own portfolio'!U63+'Managed portfolio'!U63</f>
        <v>983</v>
      </c>
      <c r="V63" s="216">
        <f>'Own portfolio'!V63+'Managed portfolio'!V63</f>
        <v>1914</v>
      </c>
      <c r="W63" s="216">
        <f>'Own portfolio'!W63+'Managed portfolio'!W63</f>
        <v>1917</v>
      </c>
      <c r="X63" s="216">
        <f>'Own portfolio'!X63+'Managed portfolio'!X63</f>
        <v>1532</v>
      </c>
      <c r="Y63" s="216">
        <f>'Own portfolio'!Y63+'Managed portfolio'!Y63</f>
        <v>557</v>
      </c>
    </row>
    <row r="64" spans="1:25" s="100" customFormat="1" ht="15.75" x14ac:dyDescent="0.25">
      <c r="A64" s="49">
        <v>7.7</v>
      </c>
      <c r="B64" s="87" t="s">
        <v>124</v>
      </c>
      <c r="C64" s="170">
        <f t="shared" si="17"/>
        <v>2376</v>
      </c>
      <c r="D64" s="216">
        <f>'Own portfolio'!D64+'Managed portfolio'!D64</f>
        <v>87</v>
      </c>
      <c r="E64" s="216">
        <f>'Own portfolio'!E64+'Managed portfolio'!E64</f>
        <v>296</v>
      </c>
      <c r="F64" s="216">
        <f>'Own portfolio'!F64+'Managed portfolio'!F64</f>
        <v>4</v>
      </c>
      <c r="G64" s="216">
        <f>'Own portfolio'!G64+'Managed portfolio'!G64</f>
        <v>4</v>
      </c>
      <c r="H64" s="216">
        <f>'Own portfolio'!H64+'Managed portfolio'!H64</f>
        <v>197</v>
      </c>
      <c r="I64" s="216">
        <f>'Own portfolio'!I64+'Managed portfolio'!I64</f>
        <v>0</v>
      </c>
      <c r="J64" s="216">
        <f>'Own portfolio'!J64+'Managed portfolio'!J64</f>
        <v>202</v>
      </c>
      <c r="K64" s="216">
        <f>'Own portfolio'!K64+'Managed portfolio'!K64</f>
        <v>122</v>
      </c>
      <c r="L64" s="216">
        <f>'Own portfolio'!L64+'Managed portfolio'!L64</f>
        <v>102</v>
      </c>
      <c r="M64" s="216">
        <f>'Own portfolio'!M64+'Managed portfolio'!M64</f>
        <v>54</v>
      </c>
      <c r="N64" s="216">
        <f>'Own portfolio'!N64+'Managed portfolio'!N64</f>
        <v>85</v>
      </c>
      <c r="O64" s="216">
        <f>'Own portfolio'!O64+'Managed portfolio'!O64</f>
        <v>389</v>
      </c>
      <c r="P64" s="216">
        <f>'Own portfolio'!P64+'Managed portfolio'!P64</f>
        <v>261</v>
      </c>
      <c r="Q64" s="216">
        <f>'Own portfolio'!Q64+'Managed portfolio'!Q64</f>
        <v>516</v>
      </c>
      <c r="R64" s="216">
        <f>'Own portfolio'!R64+'Managed portfolio'!R64</f>
        <v>0</v>
      </c>
      <c r="S64" s="216">
        <f>'Own portfolio'!S64+'Managed portfolio'!S64</f>
        <v>0</v>
      </c>
      <c r="T64" s="216">
        <f>'Own portfolio'!T64+'Managed portfolio'!T64</f>
        <v>0</v>
      </c>
      <c r="U64" s="216">
        <f>'Own portfolio'!U64+'Managed portfolio'!U64</f>
        <v>0</v>
      </c>
      <c r="V64" s="216">
        <f>'Own portfolio'!V64+'Managed portfolio'!V64</f>
        <v>57</v>
      </c>
      <c r="W64" s="216">
        <f>'Own portfolio'!W64+'Managed portfolio'!W64</f>
        <v>0</v>
      </c>
      <c r="X64" s="216">
        <f>'Own portfolio'!X64+'Managed portfolio'!X64</f>
        <v>0</v>
      </c>
      <c r="Y64" s="216">
        <f>'Own portfolio'!Y64+'Managed portfolio'!Y64</f>
        <v>0</v>
      </c>
    </row>
    <row r="65" spans="1:25" s="100" customFormat="1" ht="15.75" x14ac:dyDescent="0.25">
      <c r="A65" s="49">
        <v>7.8</v>
      </c>
      <c r="B65" s="87" t="s">
        <v>125</v>
      </c>
      <c r="C65" s="170">
        <f t="shared" si="17"/>
        <v>2</v>
      </c>
      <c r="D65" s="216">
        <f>'Own portfolio'!D65+'Managed portfolio'!D65</f>
        <v>0</v>
      </c>
      <c r="E65" s="216">
        <f>'Own portfolio'!E65+'Managed portfolio'!E65</f>
        <v>0</v>
      </c>
      <c r="F65" s="216">
        <f>'Own portfolio'!F65+'Managed portfolio'!F65</f>
        <v>0</v>
      </c>
      <c r="G65" s="216">
        <f>'Own portfolio'!G65+'Managed portfolio'!G65</f>
        <v>0</v>
      </c>
      <c r="H65" s="216">
        <f>'Own portfolio'!H65+'Managed portfolio'!H65</f>
        <v>0</v>
      </c>
      <c r="I65" s="216">
        <f>'Own portfolio'!I65+'Managed portfolio'!I65</f>
        <v>0</v>
      </c>
      <c r="J65" s="216">
        <f>'Own portfolio'!J65+'Managed portfolio'!J65</f>
        <v>0</v>
      </c>
      <c r="K65" s="216">
        <f>'Own portfolio'!K65+'Managed portfolio'!K65</f>
        <v>1</v>
      </c>
      <c r="L65" s="216">
        <f>'Own portfolio'!L65+'Managed portfolio'!L65</f>
        <v>1</v>
      </c>
      <c r="M65" s="216">
        <f>'Own portfolio'!M65+'Managed portfolio'!M65</f>
        <v>0</v>
      </c>
      <c r="N65" s="216">
        <f>'Own portfolio'!N65+'Managed portfolio'!N65</f>
        <v>0</v>
      </c>
      <c r="O65" s="216">
        <f>'Own portfolio'!O65+'Managed portfolio'!O65</f>
        <v>0</v>
      </c>
      <c r="P65" s="216">
        <f>'Own portfolio'!P65+'Managed portfolio'!P65</f>
        <v>0</v>
      </c>
      <c r="Q65" s="216">
        <f>'Own portfolio'!Q65+'Managed portfolio'!Q65</f>
        <v>0</v>
      </c>
      <c r="R65" s="216">
        <f>'Own portfolio'!R65+'Managed portfolio'!R65</f>
        <v>0</v>
      </c>
      <c r="S65" s="216">
        <f>'Own portfolio'!S65+'Managed portfolio'!S65</f>
        <v>0</v>
      </c>
      <c r="T65" s="216">
        <f>'Own portfolio'!T65+'Managed portfolio'!T65</f>
        <v>0</v>
      </c>
      <c r="U65" s="216">
        <f>'Own portfolio'!U65+'Managed portfolio'!U65</f>
        <v>0</v>
      </c>
      <c r="V65" s="216">
        <f>'Own portfolio'!V65+'Managed portfolio'!V65</f>
        <v>0</v>
      </c>
      <c r="W65" s="216">
        <f>'Own portfolio'!W65+'Managed portfolio'!W65</f>
        <v>0</v>
      </c>
      <c r="X65" s="216">
        <f>'Own portfolio'!X65+'Managed portfolio'!X65</f>
        <v>0</v>
      </c>
      <c r="Y65" s="216">
        <f>'Own portfolio'!Y65+'Managed portfolio'!Y65</f>
        <v>0</v>
      </c>
    </row>
    <row r="66" spans="1:25" s="215" customFormat="1" ht="15.75" x14ac:dyDescent="0.25">
      <c r="A66" s="187">
        <v>7.9</v>
      </c>
      <c r="B66" s="293" t="s">
        <v>142</v>
      </c>
      <c r="C66" s="170">
        <f t="shared" si="17"/>
        <v>10</v>
      </c>
      <c r="D66" s="216">
        <f>'Own portfolio'!D66+'Managed portfolio'!D66</f>
        <v>0</v>
      </c>
      <c r="E66" s="216">
        <f>'Own portfolio'!E66+'Managed portfolio'!E66</f>
        <v>0</v>
      </c>
      <c r="F66" s="216">
        <f>'Own portfolio'!F66+'Managed portfolio'!F66</f>
        <v>0</v>
      </c>
      <c r="G66" s="216">
        <f>'Own portfolio'!G66+'Managed portfolio'!G66</f>
        <v>0</v>
      </c>
      <c r="H66" s="216">
        <f>'Own portfolio'!H66+'Managed portfolio'!H66</f>
        <v>0</v>
      </c>
      <c r="I66" s="216">
        <f>'Own portfolio'!I66+'Managed portfolio'!I66</f>
        <v>0</v>
      </c>
      <c r="J66" s="216">
        <f>'Own portfolio'!J66+'Managed portfolio'!J66</f>
        <v>0</v>
      </c>
      <c r="K66" s="216">
        <f>'Own portfolio'!K66+'Managed portfolio'!K66</f>
        <v>0</v>
      </c>
      <c r="L66" s="216">
        <f>'Own portfolio'!L66+'Managed portfolio'!L66</f>
        <v>0</v>
      </c>
      <c r="M66" s="216">
        <f>'Own portfolio'!M66+'Managed portfolio'!M66</f>
        <v>0</v>
      </c>
      <c r="N66" s="216">
        <f>'Own portfolio'!N66+'Managed portfolio'!N66</f>
        <v>0</v>
      </c>
      <c r="O66" s="216">
        <f>'Own portfolio'!O66+'Managed portfolio'!O66</f>
        <v>3</v>
      </c>
      <c r="P66" s="216">
        <f>'Own portfolio'!P66+'Managed portfolio'!P66</f>
        <v>4</v>
      </c>
      <c r="Q66" s="216">
        <f>'Own portfolio'!Q66+'Managed portfolio'!Q66</f>
        <v>3</v>
      </c>
      <c r="R66" s="216">
        <f>'Own portfolio'!R66+'Managed portfolio'!R66</f>
        <v>0</v>
      </c>
      <c r="S66" s="216">
        <f>'Own portfolio'!S66+'Managed portfolio'!S66</f>
        <v>0</v>
      </c>
      <c r="T66" s="216">
        <f>'Own portfolio'!T66+'Managed portfolio'!T66</f>
        <v>0</v>
      </c>
      <c r="U66" s="216">
        <f>'Own portfolio'!U66+'Managed portfolio'!U66</f>
        <v>0</v>
      </c>
      <c r="V66" s="216">
        <f>'Own portfolio'!V66+'Managed portfolio'!V66</f>
        <v>0</v>
      </c>
      <c r="W66" s="216">
        <f>'Own portfolio'!W66+'Managed portfolio'!W66</f>
        <v>0</v>
      </c>
      <c r="X66" s="216">
        <f>'Own portfolio'!X66+'Managed portfolio'!X66</f>
        <v>0</v>
      </c>
      <c r="Y66" s="216">
        <f>'Own portfolio'!Y66+'Managed portfolio'!Y66</f>
        <v>0</v>
      </c>
    </row>
    <row r="67" spans="1:25" s="100" customFormat="1" ht="15.75" x14ac:dyDescent="0.25">
      <c r="A67" s="49">
        <v>7.9</v>
      </c>
      <c r="B67" s="87" t="s">
        <v>121</v>
      </c>
      <c r="C67" s="170">
        <f t="shared" si="17"/>
        <v>320627445</v>
      </c>
      <c r="D67" s="216">
        <f>'Own portfolio'!D67+'Managed portfolio'!D67</f>
        <v>6324855</v>
      </c>
      <c r="E67" s="216">
        <f>'Own portfolio'!E67+'Managed portfolio'!E67</f>
        <v>30548554</v>
      </c>
      <c r="F67" s="216">
        <f>'Own portfolio'!F67+'Managed portfolio'!F67</f>
        <v>15578922</v>
      </c>
      <c r="G67" s="216">
        <f>'Own portfolio'!G67+'Managed portfolio'!G67</f>
        <v>32528532</v>
      </c>
      <c r="H67" s="216">
        <f>'Own portfolio'!H67+'Managed portfolio'!H67</f>
        <v>18627808</v>
      </c>
      <c r="I67" s="216">
        <f>'Own portfolio'!I67+'Managed portfolio'!I67</f>
        <v>484370</v>
      </c>
      <c r="J67" s="216">
        <f>'Own portfolio'!J67+'Managed portfolio'!J67</f>
        <v>12203896</v>
      </c>
      <c r="K67" s="216">
        <f>'Own portfolio'!K67+'Managed portfolio'!K67</f>
        <v>12221455</v>
      </c>
      <c r="L67" s="216">
        <f>'Own portfolio'!L67+'Managed portfolio'!L67</f>
        <v>10566793</v>
      </c>
      <c r="M67" s="216">
        <f>'Own portfolio'!M67+'Managed portfolio'!M67</f>
        <v>3101764</v>
      </c>
      <c r="N67" s="216">
        <f>'Own portfolio'!N67+'Managed portfolio'!N67</f>
        <v>8573935</v>
      </c>
      <c r="O67" s="216">
        <f>'Own portfolio'!O67+'Managed portfolio'!O67</f>
        <v>20032623</v>
      </c>
      <c r="P67" s="216">
        <f>'Own portfolio'!P67+'Managed portfolio'!P67</f>
        <v>14229202</v>
      </c>
      <c r="Q67" s="216">
        <f>'Own portfolio'!Q67+'Managed portfolio'!Q67</f>
        <v>25091977</v>
      </c>
      <c r="R67" s="216">
        <f>'Own portfolio'!R67+'Managed portfolio'!R67</f>
        <v>14803872</v>
      </c>
      <c r="S67" s="216">
        <f>'Own portfolio'!S67+'Managed portfolio'!S67</f>
        <v>11270206</v>
      </c>
      <c r="T67" s="216">
        <f>'Own portfolio'!T67+'Managed portfolio'!T67</f>
        <v>5180160</v>
      </c>
      <c r="U67" s="216">
        <f>'Own portfolio'!U67+'Managed portfolio'!U67</f>
        <v>12648346</v>
      </c>
      <c r="V67" s="216">
        <f>'Own portfolio'!V67+'Managed portfolio'!V67</f>
        <v>20777052</v>
      </c>
      <c r="W67" s="216">
        <f>'Own portfolio'!W67+'Managed portfolio'!W67</f>
        <v>18597471</v>
      </c>
      <c r="X67" s="216">
        <f>'Own portfolio'!X67+'Managed portfolio'!X67</f>
        <v>17693211</v>
      </c>
      <c r="Y67" s="216">
        <f>'Own portfolio'!Y67+'Managed portfolio'!Y67</f>
        <v>9542441</v>
      </c>
    </row>
    <row r="68" spans="1:25" s="100" customFormat="1" ht="15.75" x14ac:dyDescent="0.25">
      <c r="A68" s="49">
        <v>7.11</v>
      </c>
      <c r="B68" s="87" t="s">
        <v>122</v>
      </c>
      <c r="C68" s="170">
        <f t="shared" si="17"/>
        <v>22274708</v>
      </c>
      <c r="D68" s="216">
        <f>'Own portfolio'!D68+'Managed portfolio'!D68</f>
        <v>730681</v>
      </c>
      <c r="E68" s="216">
        <f>'Own portfolio'!E68+'Managed portfolio'!E68</f>
        <v>3303300</v>
      </c>
      <c r="F68" s="216">
        <f>'Own portfolio'!F68+'Managed portfolio'!F68</f>
        <v>24178</v>
      </c>
      <c r="G68" s="216">
        <f>'Own portfolio'!G68+'Managed portfolio'!G68</f>
        <v>11124</v>
      </c>
      <c r="H68" s="216">
        <f>'Own portfolio'!H68+'Managed portfolio'!H68</f>
        <v>1836052</v>
      </c>
      <c r="I68" s="216">
        <f>'Own portfolio'!I68+'Managed portfolio'!I68</f>
        <v>0</v>
      </c>
      <c r="J68" s="216">
        <f>'Own portfolio'!J68+'Managed portfolio'!J68</f>
        <v>1372135</v>
      </c>
      <c r="K68" s="216">
        <f>'Own portfolio'!K68+'Managed portfolio'!K68</f>
        <v>952679</v>
      </c>
      <c r="L68" s="216">
        <f>'Own portfolio'!L68+'Managed portfolio'!L68</f>
        <v>693568</v>
      </c>
      <c r="M68" s="216">
        <f>'Own portfolio'!M68+'Managed portfolio'!M68</f>
        <v>394808</v>
      </c>
      <c r="N68" s="216">
        <f>'Own portfolio'!N68+'Managed portfolio'!N68</f>
        <v>1003704</v>
      </c>
      <c r="O68" s="216">
        <f>'Own portfolio'!O68+'Managed portfolio'!O68</f>
        <v>3755390</v>
      </c>
      <c r="P68" s="216">
        <f>'Own portfolio'!P68+'Managed portfolio'!P68</f>
        <v>2849143</v>
      </c>
      <c r="Q68" s="216">
        <f>'Own portfolio'!Q68+'Managed portfolio'!Q68</f>
        <v>4937764</v>
      </c>
      <c r="R68" s="216">
        <f>'Own portfolio'!R68+'Managed portfolio'!R68</f>
        <v>0</v>
      </c>
      <c r="S68" s="216">
        <f>'Own portfolio'!S68+'Managed portfolio'!S68</f>
        <v>0</v>
      </c>
      <c r="T68" s="216">
        <f>'Own portfolio'!T68+'Managed portfolio'!T68</f>
        <v>0</v>
      </c>
      <c r="U68" s="216">
        <f>'Own portfolio'!U68+'Managed portfolio'!U68</f>
        <v>0</v>
      </c>
      <c r="V68" s="216">
        <f>'Own portfolio'!V68+'Managed portfolio'!V68</f>
        <v>410182</v>
      </c>
      <c r="W68" s="216">
        <f>'Own portfolio'!W68+'Managed portfolio'!W68</f>
        <v>0</v>
      </c>
      <c r="X68" s="216">
        <f>'Own portfolio'!X68+'Managed portfolio'!X68</f>
        <v>0</v>
      </c>
      <c r="Y68" s="216">
        <f>'Own portfolio'!Y68+'Managed portfolio'!Y68</f>
        <v>0</v>
      </c>
    </row>
    <row r="69" spans="1:25" s="100" customFormat="1" ht="15.75" x14ac:dyDescent="0.25">
      <c r="A69" s="49">
        <v>7.12</v>
      </c>
      <c r="B69" s="87" t="s">
        <v>126</v>
      </c>
      <c r="C69" s="170">
        <f t="shared" si="17"/>
        <v>9566</v>
      </c>
      <c r="D69" s="216">
        <f>'Own portfolio'!D69+'Managed portfolio'!D69</f>
        <v>0</v>
      </c>
      <c r="E69" s="216">
        <f>'Own portfolio'!E69+'Managed portfolio'!E69</f>
        <v>0</v>
      </c>
      <c r="F69" s="216">
        <f>'Own portfolio'!F69+'Managed portfolio'!F69</f>
        <v>0</v>
      </c>
      <c r="G69" s="216">
        <f>'Own portfolio'!G69+'Managed portfolio'!G69</f>
        <v>0</v>
      </c>
      <c r="H69" s="216">
        <f>'Own portfolio'!H69+'Managed portfolio'!H69</f>
        <v>0</v>
      </c>
      <c r="I69" s="216">
        <f>'Own portfolio'!I69+'Managed portfolio'!I69</f>
        <v>0</v>
      </c>
      <c r="J69" s="216">
        <f>'Own portfolio'!J69+'Managed portfolio'!J69</f>
        <v>0</v>
      </c>
      <c r="K69" s="216">
        <f>'Own portfolio'!K69+'Managed portfolio'!K69</f>
        <v>4147</v>
      </c>
      <c r="L69" s="216">
        <f>'Own portfolio'!L69+'Managed portfolio'!L69</f>
        <v>5419</v>
      </c>
      <c r="M69" s="216">
        <f>'Own portfolio'!M69+'Managed portfolio'!M69</f>
        <v>0</v>
      </c>
      <c r="N69" s="216">
        <f>'Own portfolio'!N69+'Managed portfolio'!N69</f>
        <v>0</v>
      </c>
      <c r="O69" s="216">
        <f>'Own portfolio'!O69+'Managed portfolio'!O69</f>
        <v>0</v>
      </c>
      <c r="P69" s="216">
        <f>'Own portfolio'!P69+'Managed portfolio'!P69</f>
        <v>0</v>
      </c>
      <c r="Q69" s="216">
        <f>'Own portfolio'!Q69+'Managed portfolio'!Q69</f>
        <v>0</v>
      </c>
      <c r="R69" s="216">
        <f>'Own portfolio'!R69+'Managed portfolio'!R69</f>
        <v>0</v>
      </c>
      <c r="S69" s="216">
        <f>'Own portfolio'!S69+'Managed portfolio'!S69</f>
        <v>0</v>
      </c>
      <c r="T69" s="216">
        <f>'Own portfolio'!T69+'Managed portfolio'!T69</f>
        <v>0</v>
      </c>
      <c r="U69" s="216">
        <f>'Own portfolio'!U69+'Managed portfolio'!U69</f>
        <v>0</v>
      </c>
      <c r="V69" s="216">
        <f>'Own portfolio'!V69+'Managed portfolio'!V69</f>
        <v>0</v>
      </c>
      <c r="W69" s="216">
        <f>'Own portfolio'!W69+'Managed portfolio'!W69</f>
        <v>0</v>
      </c>
      <c r="X69" s="216">
        <f>'Own portfolio'!X69+'Managed portfolio'!X69</f>
        <v>0</v>
      </c>
      <c r="Y69" s="216">
        <f>'Own portfolio'!Y69+'Managed portfolio'!Y69</f>
        <v>0</v>
      </c>
    </row>
    <row r="70" spans="1:25" s="215" customFormat="1" ht="15.75" x14ac:dyDescent="0.25">
      <c r="A70" s="187">
        <v>7.13</v>
      </c>
      <c r="B70" s="293" t="s">
        <v>140</v>
      </c>
      <c r="C70" s="170">
        <f t="shared" si="17"/>
        <v>257278</v>
      </c>
      <c r="D70" s="216">
        <f>'Own portfolio'!D70+'Managed portfolio'!D70</f>
        <v>0</v>
      </c>
      <c r="E70" s="216">
        <f>'Own portfolio'!E70+'Managed portfolio'!E70</f>
        <v>0</v>
      </c>
      <c r="F70" s="216">
        <f>'Own portfolio'!F70+'Managed portfolio'!F70</f>
        <v>0</v>
      </c>
      <c r="G70" s="216">
        <f>'Own portfolio'!G70+'Managed portfolio'!G70</f>
        <v>0</v>
      </c>
      <c r="H70" s="216">
        <f>'Own portfolio'!H70+'Managed portfolio'!H70</f>
        <v>0</v>
      </c>
      <c r="I70" s="216">
        <f>'Own portfolio'!I70+'Managed portfolio'!I70</f>
        <v>0</v>
      </c>
      <c r="J70" s="216">
        <f>'Own portfolio'!J70+'Managed portfolio'!J70</f>
        <v>0</v>
      </c>
      <c r="K70" s="216">
        <f>'Own portfolio'!K70+'Managed portfolio'!K70</f>
        <v>0</v>
      </c>
      <c r="L70" s="216">
        <f>'Own portfolio'!L70+'Managed portfolio'!L70</f>
        <v>0</v>
      </c>
      <c r="M70" s="216">
        <f>'Own portfolio'!M70+'Managed portfolio'!M70</f>
        <v>0</v>
      </c>
      <c r="N70" s="216">
        <f>'Own portfolio'!N70+'Managed portfolio'!N70</f>
        <v>0</v>
      </c>
      <c r="O70" s="216">
        <f>'Own portfolio'!O70+'Managed portfolio'!O70</f>
        <v>81682</v>
      </c>
      <c r="P70" s="216">
        <f>'Own portfolio'!P70+'Managed portfolio'!P70</f>
        <v>97815</v>
      </c>
      <c r="Q70" s="216">
        <f>'Own portfolio'!Q70+'Managed portfolio'!Q70</f>
        <v>77781</v>
      </c>
      <c r="R70" s="216">
        <f>'Own portfolio'!R70+'Managed portfolio'!R70</f>
        <v>0</v>
      </c>
      <c r="S70" s="216">
        <f>'Own portfolio'!S70+'Managed portfolio'!S70</f>
        <v>0</v>
      </c>
      <c r="T70" s="216">
        <f>'Own portfolio'!T70+'Managed portfolio'!T70</f>
        <v>0</v>
      </c>
      <c r="U70" s="216">
        <f>'Own portfolio'!U70+'Managed portfolio'!U70</f>
        <v>0</v>
      </c>
      <c r="V70" s="216">
        <f>'Own portfolio'!V70+'Managed portfolio'!V70</f>
        <v>0</v>
      </c>
      <c r="W70" s="216">
        <f>'Own portfolio'!W70+'Managed portfolio'!W70</f>
        <v>0</v>
      </c>
      <c r="X70" s="216">
        <f>'Own portfolio'!X70+'Managed portfolio'!X70</f>
        <v>0</v>
      </c>
      <c r="Y70" s="216">
        <f>'Own portfolio'!Y70+'Managed portfolio'!Y70</f>
        <v>0</v>
      </c>
    </row>
  </sheetData>
  <mergeCells count="8">
    <mergeCell ref="A1:C1"/>
    <mergeCell ref="R2:W2"/>
    <mergeCell ref="J3:L3"/>
    <mergeCell ref="N3:Q3"/>
    <mergeCell ref="V3:W3"/>
    <mergeCell ref="R3:S3"/>
    <mergeCell ref="E3:H3"/>
    <mergeCell ref="D2:Q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opLeftCell="C112" zoomScale="85" zoomScaleNormal="85" zoomScaleSheetLayoutView="73" workbookViewId="0">
      <selection activeCell="AA8" sqref="AA8"/>
    </sheetView>
  </sheetViews>
  <sheetFormatPr defaultRowHeight="12.75" x14ac:dyDescent="0.2"/>
  <cols>
    <col min="1" max="1" width="0.85546875" hidden="1" customWidth="1"/>
    <col min="2" max="2" width="2.42578125" customWidth="1"/>
    <col min="7" max="7" width="3.5703125" customWidth="1"/>
    <col min="8" max="8" width="3.85546875" customWidth="1"/>
    <col min="9" max="9" width="8.7109375" customWidth="1"/>
    <col min="10" max="10" width="6.85546875" customWidth="1"/>
    <col min="11" max="11" width="14" customWidth="1"/>
    <col min="12" max="12" width="14.5703125" customWidth="1"/>
    <col min="13" max="13" width="0.5703125" hidden="1" customWidth="1"/>
    <col min="14" max="14" width="14.85546875" customWidth="1"/>
    <col min="15" max="17" width="9.5703125" customWidth="1"/>
    <col min="18" max="19" width="16.140625" bestFit="1" customWidth="1"/>
    <col min="20" max="20" width="17.7109375" bestFit="1" customWidth="1"/>
    <col min="21" max="21" width="14.7109375" customWidth="1"/>
    <col min="22" max="28" width="12.42578125" bestFit="1" customWidth="1"/>
    <col min="29" max="31" width="15.5703125" bestFit="1" customWidth="1"/>
    <col min="32" max="33" width="15.5703125" customWidth="1"/>
  </cols>
  <sheetData>
    <row r="1" spans="1:21" ht="3.75" customHeight="1" x14ac:dyDescent="0.2"/>
    <row r="2" spans="1:21" ht="20.25" x14ac:dyDescent="0.3">
      <c r="A2" s="469" t="s">
        <v>160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</row>
    <row r="3" spans="1:21" ht="16.5" customHeight="1" x14ac:dyDescent="0.2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13.5" customHeight="1" x14ac:dyDescent="0.2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x14ac:dyDescent="0.2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ht="13.5" thickBot="1" x14ac:dyDescent="0.2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1" ht="15.75" thickBot="1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471" t="s">
        <v>139</v>
      </c>
      <c r="S7" s="472"/>
      <c r="T7" s="472"/>
      <c r="U7" s="473"/>
    </row>
    <row r="8" spans="1:21" ht="24" x14ac:dyDescent="0.2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5" t="s">
        <v>34</v>
      </c>
      <c r="S8" s="6" t="s">
        <v>36</v>
      </c>
      <c r="T8" s="7" t="s">
        <v>33</v>
      </c>
      <c r="U8" s="6" t="s">
        <v>37</v>
      </c>
    </row>
    <row r="9" spans="1:21" ht="15" x14ac:dyDescent="0.2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22">
        <v>42353</v>
      </c>
      <c r="S9" s="126">
        <v>19612</v>
      </c>
      <c r="T9" s="124">
        <v>168024001</v>
      </c>
      <c r="U9" s="125">
        <v>0.02</v>
      </c>
    </row>
    <row r="10" spans="1:21" ht="15" x14ac:dyDescent="0.2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22">
        <v>42384</v>
      </c>
      <c r="S10" s="126">
        <v>19953</v>
      </c>
      <c r="T10" s="124">
        <v>173896557</v>
      </c>
      <c r="U10" s="125">
        <f t="shared" ref="U10:U28" si="0">(T10-T9)/T9</f>
        <v>3.4950697311391839E-2</v>
      </c>
    </row>
    <row r="11" spans="1:21" ht="15" x14ac:dyDescent="0.2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22">
        <v>42416</v>
      </c>
      <c r="S11" s="126">
        <v>21262</v>
      </c>
      <c r="T11" s="124">
        <v>194645171</v>
      </c>
      <c r="U11" s="125">
        <f t="shared" si="0"/>
        <v>0.11931584131363797</v>
      </c>
    </row>
    <row r="12" spans="1:21" ht="15" x14ac:dyDescent="0.2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22">
        <v>42445</v>
      </c>
      <c r="S12" s="126">
        <v>21707</v>
      </c>
      <c r="T12" s="124">
        <v>208439304</v>
      </c>
      <c r="U12" s="125">
        <f t="shared" si="0"/>
        <v>7.086809772434581E-2</v>
      </c>
    </row>
    <row r="13" spans="1:21" ht="15" x14ac:dyDescent="0.2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22">
        <v>42476</v>
      </c>
      <c r="S13" s="127">
        <v>21415</v>
      </c>
      <c r="T13" s="128">
        <v>211265151</v>
      </c>
      <c r="U13" s="125">
        <f t="shared" si="0"/>
        <v>1.3557169620946346E-2</v>
      </c>
    </row>
    <row r="14" spans="1:21" ht="15" x14ac:dyDescent="0.2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22">
        <v>42491</v>
      </c>
      <c r="S14" s="127">
        <v>21970</v>
      </c>
      <c r="T14" s="128">
        <v>216022361</v>
      </c>
      <c r="U14" s="125">
        <f t="shared" si="0"/>
        <v>2.2517722291074876E-2</v>
      </c>
    </row>
    <row r="15" spans="1:21" ht="15" x14ac:dyDescent="0.2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22">
        <v>42537</v>
      </c>
      <c r="S15" s="126">
        <v>22748</v>
      </c>
      <c r="T15" s="124">
        <v>220020378</v>
      </c>
      <c r="U15" s="125">
        <f t="shared" si="0"/>
        <v>1.8507422016371722E-2</v>
      </c>
    </row>
    <row r="16" spans="1:21" ht="15" x14ac:dyDescent="0.2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22">
        <v>42567</v>
      </c>
      <c r="S16" s="126">
        <v>23694</v>
      </c>
      <c r="T16" s="124">
        <v>225853137</v>
      </c>
      <c r="U16" s="125">
        <f t="shared" si="0"/>
        <v>2.6510085352184968E-2</v>
      </c>
    </row>
    <row r="17" spans="2:22" ht="15" x14ac:dyDescent="0.2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22">
        <v>42598</v>
      </c>
      <c r="S17" s="126">
        <v>24391</v>
      </c>
      <c r="T17" s="124">
        <v>234200779.00000003</v>
      </c>
      <c r="U17" s="125">
        <f t="shared" si="0"/>
        <v>3.6960487292235528E-2</v>
      </c>
    </row>
    <row r="18" spans="2:22" ht="15" x14ac:dyDescent="0.2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22">
        <v>42629</v>
      </c>
      <c r="S18" s="126">
        <v>24420</v>
      </c>
      <c r="T18" s="124">
        <v>244166144.99999988</v>
      </c>
      <c r="U18" s="125">
        <f t="shared" si="0"/>
        <v>4.2550524565077769E-2</v>
      </c>
    </row>
    <row r="19" spans="2:22" ht="15" x14ac:dyDescent="0.2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22">
        <v>42659</v>
      </c>
      <c r="S19" s="126">
        <v>25032</v>
      </c>
      <c r="T19" s="124">
        <v>253673756</v>
      </c>
      <c r="U19" s="125">
        <f t="shared" si="0"/>
        <v>3.8939104354537457E-2</v>
      </c>
    </row>
    <row r="20" spans="2:22" ht="15" x14ac:dyDescent="0.2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R20" s="122">
        <v>42690</v>
      </c>
      <c r="S20" s="126">
        <v>24658</v>
      </c>
      <c r="T20" s="124">
        <v>239405928</v>
      </c>
      <c r="U20" s="125">
        <f t="shared" si="0"/>
        <v>-5.6244793410951031E-2</v>
      </c>
    </row>
    <row r="21" spans="2:22" ht="15" x14ac:dyDescent="0.2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22">
        <v>42720</v>
      </c>
      <c r="S21" s="126">
        <v>24909</v>
      </c>
      <c r="T21" s="124">
        <v>236289827</v>
      </c>
      <c r="U21" s="125">
        <f t="shared" si="0"/>
        <v>-1.3015972603652488E-2</v>
      </c>
    </row>
    <row r="22" spans="2:22" ht="15" x14ac:dyDescent="0.2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22">
        <v>42751</v>
      </c>
      <c r="S22" s="126">
        <v>24576</v>
      </c>
      <c r="T22" s="124">
        <v>229311121</v>
      </c>
      <c r="U22" s="125">
        <f t="shared" si="0"/>
        <v>-2.9534517370483324E-2</v>
      </c>
    </row>
    <row r="23" spans="2:22" ht="15" x14ac:dyDescent="0.2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R23" s="122">
        <v>42782</v>
      </c>
      <c r="S23" s="126">
        <v>23868</v>
      </c>
      <c r="T23" s="124">
        <v>230183097</v>
      </c>
      <c r="U23" s="188">
        <f t="shared" si="0"/>
        <v>3.8025892342133725E-3</v>
      </c>
    </row>
    <row r="24" spans="2:22" ht="15" x14ac:dyDescent="0.2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R24" s="122">
        <v>42810</v>
      </c>
      <c r="S24" s="126">
        <v>23855</v>
      </c>
      <c r="T24" s="124">
        <v>246592088</v>
      </c>
      <c r="U24" s="125">
        <f t="shared" si="0"/>
        <v>7.128668965645206E-2</v>
      </c>
    </row>
    <row r="25" spans="2:22" ht="15" x14ac:dyDescent="0.2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R25" s="122">
        <v>42841</v>
      </c>
      <c r="S25" s="126">
        <v>23860</v>
      </c>
      <c r="T25" s="124">
        <v>248230877</v>
      </c>
      <c r="U25" s="125">
        <f t="shared" si="0"/>
        <v>6.6457485043072426E-3</v>
      </c>
    </row>
    <row r="26" spans="2:22" ht="15" x14ac:dyDescent="0.2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22">
        <v>42871</v>
      </c>
      <c r="S26" s="126">
        <v>23740</v>
      </c>
      <c r="T26" s="124">
        <v>246218177</v>
      </c>
      <c r="U26" s="125">
        <f t="shared" si="0"/>
        <v>-8.108177452879884E-3</v>
      </c>
    </row>
    <row r="27" spans="2:22" ht="15" x14ac:dyDescent="0.2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22">
        <v>42903</v>
      </c>
      <c r="S27" s="126">
        <v>23781</v>
      </c>
      <c r="T27" s="124">
        <v>247779908</v>
      </c>
      <c r="U27" s="125">
        <f t="shared" si="0"/>
        <v>6.3428745149063468E-3</v>
      </c>
    </row>
    <row r="28" spans="2:22" ht="15" x14ac:dyDescent="0.2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R28" s="122">
        <v>42933</v>
      </c>
      <c r="S28" s="126">
        <v>23741</v>
      </c>
      <c r="T28" s="124">
        <v>248199392</v>
      </c>
      <c r="U28" s="188">
        <f t="shared" si="0"/>
        <v>1.6929701983745995E-3</v>
      </c>
    </row>
    <row r="29" spans="2:22" ht="15" x14ac:dyDescent="0.2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R29" s="122">
        <v>42948</v>
      </c>
      <c r="S29" s="126">
        <v>23666</v>
      </c>
      <c r="T29" s="124">
        <v>254061140</v>
      </c>
      <c r="U29" s="295">
        <f t="shared" ref="U29:U39" si="1">(T29-T28)/T29</f>
        <v>2.3072194354477035E-2</v>
      </c>
    </row>
    <row r="30" spans="2:22" ht="15" x14ac:dyDescent="0.2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R30" s="122">
        <v>42979</v>
      </c>
      <c r="S30" s="126">
        <v>23543</v>
      </c>
      <c r="T30" s="124">
        <v>260793120</v>
      </c>
      <c r="U30" s="295">
        <f t="shared" si="1"/>
        <v>2.5813487717774149E-2</v>
      </c>
    </row>
    <row r="31" spans="2:22" ht="15" x14ac:dyDescent="0.2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R31" s="122">
        <v>43009</v>
      </c>
      <c r="S31" s="126">
        <v>23278</v>
      </c>
      <c r="T31" s="124">
        <v>264071074</v>
      </c>
      <c r="U31" s="295">
        <f t="shared" si="1"/>
        <v>1.2413150559610326E-2</v>
      </c>
    </row>
    <row r="32" spans="2:22" ht="15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R32" s="122">
        <v>43040</v>
      </c>
      <c r="S32" s="126">
        <v>23950</v>
      </c>
      <c r="T32" s="124">
        <v>269071600</v>
      </c>
      <c r="U32" s="295">
        <f t="shared" si="1"/>
        <v>1.8584369364882804E-2</v>
      </c>
      <c r="V32" s="294"/>
    </row>
    <row r="33" spans="2:21" ht="15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R33" s="122">
        <v>43070</v>
      </c>
      <c r="S33" s="123">
        <v>24559</v>
      </c>
      <c r="T33" s="124">
        <v>277558350</v>
      </c>
      <c r="U33" s="295">
        <f t="shared" si="1"/>
        <v>3.057645356372813E-2</v>
      </c>
    </row>
    <row r="34" spans="2:21" ht="15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R34" s="122">
        <v>43101</v>
      </c>
      <c r="S34" s="123">
        <v>25013</v>
      </c>
      <c r="T34" s="124">
        <v>283681809</v>
      </c>
      <c r="U34" s="295">
        <f t="shared" si="1"/>
        <v>2.1585659727656348E-2</v>
      </c>
    </row>
    <row r="35" spans="2:21" ht="15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R35" s="122">
        <v>43132</v>
      </c>
      <c r="S35" s="123">
        <v>25466</v>
      </c>
      <c r="T35" s="124">
        <v>293786537</v>
      </c>
      <c r="U35" s="295">
        <f t="shared" si="1"/>
        <v>3.4394795973921706E-2</v>
      </c>
    </row>
    <row r="36" spans="2:21" ht="15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R36" s="122">
        <v>43160</v>
      </c>
      <c r="S36" s="126">
        <v>26187</v>
      </c>
      <c r="T36" s="124">
        <v>315767982</v>
      </c>
      <c r="U36" s="295">
        <f t="shared" si="1"/>
        <v>6.9612646794569563E-2</v>
      </c>
    </row>
    <row r="37" spans="2:21" ht="15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R37" s="122">
        <v>43191</v>
      </c>
      <c r="S37" s="126">
        <v>25878</v>
      </c>
      <c r="T37" s="124">
        <v>315778349</v>
      </c>
      <c r="U37" s="295">
        <f t="shared" si="1"/>
        <v>3.2829989873688267E-5</v>
      </c>
    </row>
    <row r="38" spans="2:21" ht="15" x14ac:dyDescent="0.2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R38" s="122">
        <v>43221</v>
      </c>
      <c r="S38" s="126">
        <v>26910</v>
      </c>
      <c r="T38" s="124">
        <v>330385211</v>
      </c>
      <c r="U38" s="295">
        <f t="shared" si="1"/>
        <v>4.4211609701864045E-2</v>
      </c>
    </row>
    <row r="39" spans="2:21" ht="15" x14ac:dyDescent="0.2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5"/>
      <c r="O39" s="55"/>
      <c r="P39" s="55"/>
      <c r="Q39" s="55"/>
      <c r="R39" s="122">
        <v>43252</v>
      </c>
      <c r="S39" s="123">
        <v>27206</v>
      </c>
      <c r="T39" s="124">
        <v>340970782</v>
      </c>
      <c r="U39" s="295">
        <f t="shared" si="1"/>
        <v>3.104539027628473E-2</v>
      </c>
    </row>
    <row r="40" spans="2:21" ht="15" x14ac:dyDescent="0.2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5"/>
      <c r="O40" s="55"/>
      <c r="P40" s="55"/>
      <c r="Q40" s="55"/>
      <c r="R40" s="122"/>
      <c r="S40" s="123"/>
      <c r="T40" s="124"/>
      <c r="U40" s="295"/>
    </row>
    <row r="41" spans="2:21" ht="15" x14ac:dyDescent="0.2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5"/>
      <c r="O41" s="55"/>
      <c r="P41" s="55"/>
      <c r="Q41" s="55"/>
      <c r="R41" s="122"/>
      <c r="S41" s="123"/>
      <c r="T41" s="124"/>
      <c r="U41" s="295"/>
    </row>
    <row r="42" spans="2:21" x14ac:dyDescent="0.2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5"/>
      <c r="O42" s="55"/>
      <c r="P42" s="55"/>
      <c r="Q42" s="55"/>
      <c r="R42" s="55"/>
    </row>
    <row r="43" spans="2:21" x14ac:dyDescent="0.2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5"/>
      <c r="O43" s="55"/>
      <c r="P43" s="55"/>
      <c r="Q43" s="55"/>
    </row>
    <row r="44" spans="2:21" x14ac:dyDescent="0.2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5"/>
      <c r="O44" s="55"/>
      <c r="P44" s="55"/>
      <c r="Q44" s="55"/>
    </row>
    <row r="45" spans="2:21" x14ac:dyDescent="0.2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5"/>
      <c r="O45" s="55"/>
      <c r="P45" s="55"/>
      <c r="Q45" s="55"/>
    </row>
    <row r="46" spans="2:21" x14ac:dyDescent="0.2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5"/>
      <c r="O46" s="55"/>
      <c r="P46" s="55"/>
      <c r="Q46" s="55"/>
    </row>
    <row r="47" spans="2:21" ht="13.5" thickBot="1" x14ac:dyDescent="0.2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ht="32.25" thickBot="1" x14ac:dyDescent="0.3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s="134" t="s">
        <v>89</v>
      </c>
      <c r="T48" s="134" t="s">
        <v>36</v>
      </c>
      <c r="U48" s="134" t="s">
        <v>91</v>
      </c>
    </row>
    <row r="49" spans="2:21" ht="15" x14ac:dyDescent="0.2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35" t="s">
        <v>32</v>
      </c>
      <c r="T49" s="136">
        <f>Prayas!C63</f>
        <v>25768</v>
      </c>
      <c r="U49" s="137">
        <f>T49/T$53</f>
        <v>0.91518681630913479</v>
      </c>
    </row>
    <row r="50" spans="2:21" ht="15.75" thickBot="1" x14ac:dyDescent="0.25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s="138" t="s">
        <v>90</v>
      </c>
      <c r="T50" s="141">
        <f>Prayas!C64</f>
        <v>2376</v>
      </c>
      <c r="U50" s="140">
        <f>T50/T$53</f>
        <v>8.4386986787896009E-2</v>
      </c>
    </row>
    <row r="51" spans="2:21" ht="15.75" thickBot="1" x14ac:dyDescent="0.25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s="147" t="s">
        <v>103</v>
      </c>
      <c r="T51" s="142">
        <f>Prayas!C65</f>
        <v>2</v>
      </c>
      <c r="U51" s="143">
        <f>T51/T$53</f>
        <v>7.1032817161528622E-5</v>
      </c>
    </row>
    <row r="52" spans="2:21" ht="15.75" thickBot="1" x14ac:dyDescent="0.25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s="147" t="s">
        <v>143</v>
      </c>
      <c r="T52" s="141">
        <f>Prayas!C66</f>
        <v>10</v>
      </c>
      <c r="U52" s="140">
        <f>T52/T$53</f>
        <v>3.5516408580764315E-4</v>
      </c>
    </row>
    <row r="53" spans="2:21" ht="16.5" thickBot="1" x14ac:dyDescent="0.3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144" t="s">
        <v>3</v>
      </c>
      <c r="T53" s="145">
        <f>SUM(T49:T52)</f>
        <v>28156</v>
      </c>
      <c r="U53" s="146"/>
    </row>
    <row r="54" spans="2:21" ht="15" x14ac:dyDescent="0.2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47" t="s">
        <v>93</v>
      </c>
      <c r="T54" s="136">
        <f>Prayas!C61</f>
        <v>15510</v>
      </c>
      <c r="U54" s="148">
        <f>T54/T56</f>
        <v>0.55085949708765447</v>
      </c>
    </row>
    <row r="55" spans="2:21" ht="15.75" thickBot="1" x14ac:dyDescent="0.2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149" t="s">
        <v>94</v>
      </c>
      <c r="T55" s="136">
        <f>Prayas!C62</f>
        <v>12646</v>
      </c>
      <c r="U55" s="150">
        <f>T55/T56</f>
        <v>0.44914050291234553</v>
      </c>
    </row>
    <row r="56" spans="2:21" ht="16.5" thickBot="1" x14ac:dyDescent="0.3">
      <c r="S56" s="151" t="s">
        <v>3</v>
      </c>
      <c r="T56" s="145">
        <f>SUM(T54:T55)</f>
        <v>28156</v>
      </c>
      <c r="U56" s="152"/>
    </row>
    <row r="57" spans="2:21" ht="13.5" thickBot="1" x14ac:dyDescent="0.25"/>
    <row r="58" spans="2:21" ht="32.25" thickBot="1" x14ac:dyDescent="0.3">
      <c r="S58" s="153" t="s">
        <v>89</v>
      </c>
      <c r="T58" s="154" t="s">
        <v>33</v>
      </c>
      <c r="U58" s="155"/>
    </row>
    <row r="59" spans="2:21" ht="15" x14ac:dyDescent="0.2">
      <c r="S59" s="156" t="s">
        <v>32</v>
      </c>
      <c r="T59" s="133">
        <f>Prayas!C67</f>
        <v>320627445</v>
      </c>
      <c r="U59" s="157">
        <f>T59/T$63</f>
        <v>0.93431355338897348</v>
      </c>
    </row>
    <row r="60" spans="2:21" ht="15" x14ac:dyDescent="0.2">
      <c r="S60" s="138" t="s">
        <v>90</v>
      </c>
      <c r="T60" s="139">
        <f>Prayas!C68</f>
        <v>22274708</v>
      </c>
      <c r="U60" s="140">
        <f>T60/T$63</f>
        <v>6.4908858885058318E-2</v>
      </c>
    </row>
    <row r="61" spans="2:21" ht="15" x14ac:dyDescent="0.2">
      <c r="S61" s="138" t="s">
        <v>103</v>
      </c>
      <c r="T61" s="139">
        <f>Prayas!C69</f>
        <v>9566</v>
      </c>
      <c r="U61" s="140">
        <f>T61/T$63</f>
        <v>2.7875478506585487E-5</v>
      </c>
    </row>
    <row r="62" spans="2:21" ht="15" x14ac:dyDescent="0.2">
      <c r="S62" s="138" t="s">
        <v>143</v>
      </c>
      <c r="T62" s="139">
        <f>Prayas!C70</f>
        <v>257278</v>
      </c>
      <c r="U62" s="140">
        <f>T62/T$63</f>
        <v>7.4971224746156191E-4</v>
      </c>
    </row>
    <row r="63" spans="2:21" ht="16.5" thickBot="1" x14ac:dyDescent="0.3">
      <c r="S63" s="158" t="s">
        <v>3</v>
      </c>
      <c r="T63" s="159">
        <f>SUM(T59:T62)</f>
        <v>343168997</v>
      </c>
      <c r="U63" s="160"/>
    </row>
    <row r="64" spans="2:21" ht="15.75" thickBot="1" x14ac:dyDescent="0.25">
      <c r="S64" s="161" t="s">
        <v>93</v>
      </c>
      <c r="T64" s="133">
        <f>Prayas!C59</f>
        <v>184828533</v>
      </c>
      <c r="U64" s="162">
        <f>T64/T66</f>
        <v>0.53859333044587354</v>
      </c>
    </row>
    <row r="65" spans="19:21" ht="15" x14ac:dyDescent="0.2">
      <c r="S65" s="163" t="s">
        <v>94</v>
      </c>
      <c r="T65" s="133">
        <f>Prayas!C60</f>
        <v>158340464</v>
      </c>
      <c r="U65" s="164">
        <f>T65/T66</f>
        <v>0.4614066695541264</v>
      </c>
    </row>
    <row r="66" spans="19:21" ht="16.5" thickBot="1" x14ac:dyDescent="0.3">
      <c r="S66" s="158" t="s">
        <v>3</v>
      </c>
      <c r="T66" s="159">
        <f>SUM(T64:T65)</f>
        <v>343168997</v>
      </c>
      <c r="U66" s="160"/>
    </row>
    <row r="67" spans="19:21" ht="13.5" thickBot="1" x14ac:dyDescent="0.25"/>
    <row r="68" spans="19:21" ht="16.5" thickBot="1" x14ac:dyDescent="0.3">
      <c r="S68" s="132" t="s">
        <v>117</v>
      </c>
      <c r="T68" s="132" t="s">
        <v>118</v>
      </c>
      <c r="U68" s="132" t="s">
        <v>119</v>
      </c>
    </row>
    <row r="69" spans="19:21" ht="15.75" thickBot="1" x14ac:dyDescent="0.25">
      <c r="S69" s="133" t="s">
        <v>133</v>
      </c>
      <c r="T69" s="296">
        <f>'BranchWise TotalPortfolio'!D12</f>
        <v>589</v>
      </c>
      <c r="U69" s="296">
        <f>'BranchWise TotalPortfolio'!D13</f>
        <v>7055536</v>
      </c>
    </row>
    <row r="70" spans="19:21" ht="15.75" thickBot="1" x14ac:dyDescent="0.25">
      <c r="S70" s="133" t="s">
        <v>129</v>
      </c>
      <c r="T70" s="296">
        <f>'BranchWise TotalPortfolio'!E12</f>
        <v>2402</v>
      </c>
      <c r="U70" s="296">
        <f>'BranchWise TotalPortfolio'!E13</f>
        <v>33851854</v>
      </c>
    </row>
    <row r="71" spans="19:21" ht="15.75" thickBot="1" x14ac:dyDescent="0.25">
      <c r="S71" s="133" t="s">
        <v>97</v>
      </c>
      <c r="T71" s="296">
        <f>'BranchWise TotalPortfolio'!F12</f>
        <v>1156</v>
      </c>
      <c r="U71" s="296">
        <f>'BranchWise TotalPortfolio'!F13</f>
        <v>15603100</v>
      </c>
    </row>
    <row r="72" spans="19:21" ht="15.75" thickBot="1" x14ac:dyDescent="0.25">
      <c r="S72" s="133" t="s">
        <v>101</v>
      </c>
      <c r="T72" s="296">
        <f>'BranchWise TotalPortfolio'!G12</f>
        <v>2746</v>
      </c>
      <c r="U72" s="296">
        <f>'BranchWise TotalPortfolio'!G13</f>
        <v>32539656</v>
      </c>
    </row>
    <row r="73" spans="19:21" ht="15.75" thickBot="1" x14ac:dyDescent="0.25">
      <c r="S73" s="133" t="s">
        <v>130</v>
      </c>
      <c r="T73" s="296">
        <f>'BranchWise TotalPortfolio'!H12</f>
        <v>1492</v>
      </c>
      <c r="U73" s="296">
        <f>'BranchWise TotalPortfolio'!H13</f>
        <v>20463860</v>
      </c>
    </row>
    <row r="74" spans="19:21" ht="15.75" thickBot="1" x14ac:dyDescent="0.25">
      <c r="S74" s="133" t="s">
        <v>95</v>
      </c>
      <c r="T74" s="296">
        <v>0</v>
      </c>
      <c r="U74" s="296">
        <v>0</v>
      </c>
    </row>
    <row r="75" spans="19:21" ht="15.75" thickBot="1" x14ac:dyDescent="0.25">
      <c r="S75" s="133" t="s">
        <v>96</v>
      </c>
      <c r="T75" s="296">
        <f>'BranchWise TotalPortfolio'!I12</f>
        <v>88</v>
      </c>
      <c r="U75" s="296">
        <f>'BranchWise TotalPortfolio'!I13</f>
        <v>484370</v>
      </c>
    </row>
    <row r="76" spans="19:21" ht="15.75" thickBot="1" x14ac:dyDescent="0.25">
      <c r="S76" s="133" t="s">
        <v>77</v>
      </c>
      <c r="T76" s="296">
        <f>'BranchWise TotalPortfolio'!J12</f>
        <v>1171</v>
      </c>
      <c r="U76" s="296">
        <f>'BranchWise TotalPortfolio'!J13</f>
        <v>13576031</v>
      </c>
    </row>
    <row r="77" spans="19:21" ht="15.75" thickBot="1" x14ac:dyDescent="0.25">
      <c r="S77" s="133" t="s">
        <v>78</v>
      </c>
      <c r="T77" s="296">
        <f>'BranchWise TotalPortfolio'!K12</f>
        <v>1183</v>
      </c>
      <c r="U77" s="296">
        <f>'BranchWise TotalPortfolio'!K13</f>
        <v>13178281</v>
      </c>
    </row>
    <row r="78" spans="19:21" ht="15.75" thickBot="1" x14ac:dyDescent="0.25">
      <c r="S78" s="133" t="s">
        <v>111</v>
      </c>
      <c r="T78" s="296">
        <f>'BranchWise TotalPortfolio'!L12</f>
        <v>937</v>
      </c>
      <c r="U78" s="296">
        <f>'BranchWise TotalPortfolio'!L13</f>
        <v>11265780</v>
      </c>
    </row>
    <row r="79" spans="19:21" ht="15.75" thickBot="1" x14ac:dyDescent="0.25">
      <c r="S79" s="133" t="s">
        <v>98</v>
      </c>
      <c r="T79" s="296">
        <f>'BranchWise TotalPortfolio'!M12</f>
        <v>415</v>
      </c>
      <c r="U79" s="296">
        <f>'BranchWise TotalPortfolio'!M13</f>
        <v>3496572</v>
      </c>
    </row>
    <row r="80" spans="19:21" ht="15.75" thickBot="1" x14ac:dyDescent="0.25">
      <c r="S80" s="133" t="s">
        <v>120</v>
      </c>
      <c r="T80" s="296">
        <f>'BranchWise TotalPortfolio'!Y12</f>
        <v>557</v>
      </c>
      <c r="U80" s="296">
        <f>'BranchWise TotalPortfolio'!Y13</f>
        <v>9542441</v>
      </c>
    </row>
    <row r="81" spans="3:33" ht="15.75" thickBot="1" x14ac:dyDescent="0.25">
      <c r="S81" s="133" t="s">
        <v>110</v>
      </c>
      <c r="T81" s="296">
        <f>'BranchWise TotalPortfolio'!N12</f>
        <v>678</v>
      </c>
      <c r="U81" s="296">
        <f>'BranchWise TotalPortfolio'!N13</f>
        <v>9577639</v>
      </c>
    </row>
    <row r="82" spans="3:33" ht="15.75" thickBot="1" x14ac:dyDescent="0.25">
      <c r="S82" s="133" t="s">
        <v>107</v>
      </c>
      <c r="T82" s="296">
        <f>'BranchWise TotalPortfolio'!O12</f>
        <v>1701</v>
      </c>
      <c r="U82" s="296">
        <f>'BranchWise TotalPortfolio'!O13</f>
        <v>23869695</v>
      </c>
    </row>
    <row r="83" spans="3:33" ht="15.75" thickBot="1" x14ac:dyDescent="0.25">
      <c r="S83" s="133" t="s">
        <v>80</v>
      </c>
      <c r="T83" s="296">
        <f>'BranchWise TotalPortfolio'!P12</f>
        <v>1401</v>
      </c>
      <c r="U83" s="296">
        <f>'BranchWise TotalPortfolio'!P13</f>
        <v>17176160</v>
      </c>
    </row>
    <row r="84" spans="3:33" ht="15.75" thickBot="1" x14ac:dyDescent="0.25">
      <c r="S84" s="133" t="s">
        <v>109</v>
      </c>
      <c r="T84" s="296">
        <f>'BranchWise TotalPortfolio'!Q12</f>
        <v>2284</v>
      </c>
      <c r="U84" s="296">
        <f>'BranchWise TotalPortfolio'!Q13</f>
        <v>30107522</v>
      </c>
    </row>
    <row r="85" spans="3:33" ht="15.75" thickBot="1" x14ac:dyDescent="0.25">
      <c r="S85" s="133" t="s">
        <v>113</v>
      </c>
      <c r="T85" s="296">
        <f>'BranchWise TotalPortfolio'!R12</f>
        <v>1488</v>
      </c>
      <c r="U85" s="296">
        <f>'BranchWise TotalPortfolio'!R13</f>
        <v>14803872</v>
      </c>
    </row>
    <row r="86" spans="3:33" ht="15.75" thickBot="1" x14ac:dyDescent="0.25">
      <c r="S86" s="133" t="s">
        <v>106</v>
      </c>
      <c r="T86" s="296">
        <f>'BranchWise TotalPortfolio'!S12</f>
        <v>1067</v>
      </c>
      <c r="U86" s="296">
        <f>'BranchWise TotalPortfolio'!S13</f>
        <v>11270206</v>
      </c>
    </row>
    <row r="87" spans="3:33" ht="15.75" thickBot="1" x14ac:dyDescent="0.25">
      <c r="S87" s="133" t="s">
        <v>112</v>
      </c>
      <c r="T87" s="296">
        <f>'BranchWise TotalPortfolio'!T12</f>
        <v>398</v>
      </c>
      <c r="U87" s="296">
        <f>'BranchWise TotalPortfolio'!T13</f>
        <v>5180160</v>
      </c>
    </row>
    <row r="88" spans="3:33" ht="15.75" thickBot="1" x14ac:dyDescent="0.25">
      <c r="S88" s="133" t="s">
        <v>100</v>
      </c>
      <c r="T88" s="296">
        <f>'BranchWise TotalPortfolio'!U12</f>
        <v>983</v>
      </c>
      <c r="U88" s="296">
        <f>'BranchWise TotalPortfolio'!U13</f>
        <v>12648346</v>
      </c>
    </row>
    <row r="89" spans="3:33" ht="15.75" thickBot="1" x14ac:dyDescent="0.25">
      <c r="S89" s="133" t="s">
        <v>86</v>
      </c>
      <c r="T89" s="296">
        <f>'BranchWise TotalPortfolio'!V12</f>
        <v>1971</v>
      </c>
      <c r="U89" s="296">
        <f>'BranchWise TotalPortfolio'!V13</f>
        <v>21187234</v>
      </c>
    </row>
    <row r="90" spans="3:33" ht="15.75" thickBot="1" x14ac:dyDescent="0.25">
      <c r="S90" s="133" t="s">
        <v>128</v>
      </c>
      <c r="T90" s="296">
        <f>'BranchWise TotalPortfolio'!W12</f>
        <v>1917</v>
      </c>
      <c r="U90" s="296">
        <f>'BranchWise TotalPortfolio'!W13</f>
        <v>18597471</v>
      </c>
    </row>
    <row r="91" spans="3:33" ht="15" x14ac:dyDescent="0.2">
      <c r="S91" s="133" t="s">
        <v>149</v>
      </c>
      <c r="T91" s="296">
        <f>'BranchWise TotalPortfolio'!X12</f>
        <v>1532</v>
      </c>
      <c r="U91" s="296">
        <f>'BranchWise TotalPortfolio'!X13</f>
        <v>17693211</v>
      </c>
    </row>
    <row r="94" spans="3:33" ht="15" x14ac:dyDescent="0.25">
      <c r="C94" s="113"/>
      <c r="R94" s="131" t="s">
        <v>34</v>
      </c>
      <c r="S94" s="130">
        <v>42841</v>
      </c>
      <c r="T94" s="130">
        <v>42871</v>
      </c>
      <c r="U94" s="130">
        <v>42902</v>
      </c>
      <c r="V94" s="130">
        <v>42932</v>
      </c>
      <c r="W94" s="130">
        <v>42963</v>
      </c>
      <c r="X94" s="130">
        <v>42979</v>
      </c>
      <c r="Y94" s="130">
        <v>43009</v>
      </c>
      <c r="Z94" s="130">
        <v>43041</v>
      </c>
      <c r="AA94" s="130">
        <v>43072</v>
      </c>
      <c r="AB94" s="130">
        <v>43101</v>
      </c>
      <c r="AC94" s="130">
        <v>43132</v>
      </c>
      <c r="AD94" s="130">
        <v>43160</v>
      </c>
      <c r="AE94" s="130">
        <v>43191</v>
      </c>
      <c r="AF94" s="130">
        <v>43221</v>
      </c>
      <c r="AG94" s="130">
        <v>43252</v>
      </c>
    </row>
    <row r="95" spans="3:33" ht="15" x14ac:dyDescent="0.2">
      <c r="C95" s="113"/>
      <c r="R95" s="126" t="s">
        <v>133</v>
      </c>
      <c r="S95" s="126">
        <v>780</v>
      </c>
      <c r="T95" s="126">
        <v>752</v>
      </c>
      <c r="U95" s="126">
        <v>681</v>
      </c>
      <c r="V95" s="126">
        <v>603</v>
      </c>
      <c r="W95" s="126">
        <v>568</v>
      </c>
      <c r="X95" s="126">
        <v>495</v>
      </c>
      <c r="Y95" s="126">
        <v>448</v>
      </c>
      <c r="Z95" s="126">
        <v>473</v>
      </c>
      <c r="AA95" s="126">
        <v>480</v>
      </c>
      <c r="AB95" s="126">
        <v>482</v>
      </c>
      <c r="AC95" s="126">
        <v>518</v>
      </c>
      <c r="AD95" s="126">
        <v>478</v>
      </c>
      <c r="AE95" s="126">
        <v>491</v>
      </c>
      <c r="AF95" s="126">
        <v>502</v>
      </c>
      <c r="AG95" s="126">
        <v>523</v>
      </c>
    </row>
    <row r="96" spans="3:33" ht="15" x14ac:dyDescent="0.2">
      <c r="C96" s="113"/>
      <c r="R96" s="126" t="s">
        <v>129</v>
      </c>
      <c r="S96" s="126">
        <v>1856</v>
      </c>
      <c r="T96" s="126">
        <v>1802</v>
      </c>
      <c r="U96" s="126">
        <v>1855</v>
      </c>
      <c r="V96" s="126">
        <v>1974</v>
      </c>
      <c r="W96" s="126">
        <v>1979</v>
      </c>
      <c r="X96" s="126">
        <v>2003</v>
      </c>
      <c r="Y96" s="126">
        <v>1991</v>
      </c>
      <c r="Z96" s="126">
        <v>2051</v>
      </c>
      <c r="AA96" s="126">
        <v>2097</v>
      </c>
      <c r="AB96" s="126">
        <v>2155</v>
      </c>
      <c r="AC96" s="126">
        <v>2190</v>
      </c>
      <c r="AD96" s="126">
        <v>2252</v>
      </c>
      <c r="AE96" s="126">
        <v>2229</v>
      </c>
      <c r="AF96" s="126">
        <v>2321</v>
      </c>
      <c r="AG96" s="126">
        <v>2314</v>
      </c>
    </row>
    <row r="97" spans="18:33" ht="15" x14ac:dyDescent="0.2">
      <c r="R97" s="126" t="s">
        <v>97</v>
      </c>
      <c r="S97" s="126">
        <v>1196</v>
      </c>
      <c r="T97" s="126">
        <v>1167</v>
      </c>
      <c r="U97" s="126">
        <v>1199</v>
      </c>
      <c r="V97" s="126">
        <v>1133</v>
      </c>
      <c r="W97" s="126">
        <v>1207</v>
      </c>
      <c r="X97" s="126">
        <v>1211</v>
      </c>
      <c r="Y97" s="126">
        <v>1203</v>
      </c>
      <c r="Z97" s="126">
        <v>1226</v>
      </c>
      <c r="AA97" s="126">
        <v>1249</v>
      </c>
      <c r="AB97" s="126">
        <v>1244</v>
      </c>
      <c r="AC97" s="126">
        <v>1234</v>
      </c>
      <c r="AD97" s="126">
        <v>1242</v>
      </c>
      <c r="AE97" s="126">
        <v>1215</v>
      </c>
      <c r="AF97" s="126">
        <v>1189</v>
      </c>
      <c r="AG97" s="126">
        <v>1171</v>
      </c>
    </row>
    <row r="98" spans="18:33" ht="15" x14ac:dyDescent="0.2">
      <c r="R98" s="126" t="s">
        <v>101</v>
      </c>
      <c r="S98" s="126">
        <v>1613</v>
      </c>
      <c r="T98" s="126">
        <v>1686</v>
      </c>
      <c r="U98" s="126">
        <v>1732</v>
      </c>
      <c r="V98" s="126">
        <v>1791</v>
      </c>
      <c r="W98" s="126">
        <v>1906</v>
      </c>
      <c r="X98" s="126">
        <v>1949</v>
      </c>
      <c r="Y98" s="126">
        <v>1908</v>
      </c>
      <c r="Z98" s="126">
        <v>2017</v>
      </c>
      <c r="AA98" s="126">
        <v>2037</v>
      </c>
      <c r="AB98" s="126">
        <v>2079</v>
      </c>
      <c r="AC98" s="126">
        <v>2044</v>
      </c>
      <c r="AD98" s="126">
        <v>2185</v>
      </c>
      <c r="AE98" s="126">
        <v>2229</v>
      </c>
      <c r="AF98" s="126">
        <v>2495</v>
      </c>
      <c r="AG98" s="126">
        <v>2614</v>
      </c>
    </row>
    <row r="99" spans="18:33" ht="15" x14ac:dyDescent="0.2">
      <c r="R99" s="126" t="s">
        <v>130</v>
      </c>
      <c r="S99" s="126">
        <v>1191</v>
      </c>
      <c r="T99" s="126">
        <v>1159</v>
      </c>
      <c r="U99" s="126">
        <v>1209</v>
      </c>
      <c r="V99" s="126">
        <v>1251</v>
      </c>
      <c r="W99" s="126">
        <v>1256</v>
      </c>
      <c r="X99" s="126">
        <v>1282</v>
      </c>
      <c r="Y99" s="126">
        <v>1260</v>
      </c>
      <c r="Z99" s="126">
        <v>1291</v>
      </c>
      <c r="AA99" s="126">
        <v>1358</v>
      </c>
      <c r="AB99" s="126">
        <v>1361</v>
      </c>
      <c r="AC99" s="126">
        <v>1392</v>
      </c>
      <c r="AD99" s="126">
        <v>1409</v>
      </c>
      <c r="AE99" s="126">
        <v>1400</v>
      </c>
      <c r="AF99" s="126">
        <v>1451</v>
      </c>
      <c r="AG99" s="126">
        <v>1426</v>
      </c>
    </row>
    <row r="100" spans="18:33" ht="15" x14ac:dyDescent="0.2">
      <c r="R100" s="126" t="s">
        <v>95</v>
      </c>
      <c r="S100" s="126">
        <v>19</v>
      </c>
      <c r="T100" s="126">
        <v>18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6">
        <v>0</v>
      </c>
      <c r="AD100" s="126">
        <v>0</v>
      </c>
      <c r="AE100" s="126">
        <v>0</v>
      </c>
      <c r="AF100" s="126">
        <v>0</v>
      </c>
      <c r="AG100" s="126">
        <v>0</v>
      </c>
    </row>
    <row r="101" spans="18:33" ht="15" x14ac:dyDescent="0.2">
      <c r="R101" s="126" t="s">
        <v>96</v>
      </c>
      <c r="S101" s="126">
        <v>497</v>
      </c>
      <c r="T101" s="126">
        <v>491</v>
      </c>
      <c r="U101" s="126">
        <v>480</v>
      </c>
      <c r="V101" s="126">
        <v>433</v>
      </c>
      <c r="W101" s="126">
        <v>387</v>
      </c>
      <c r="X101" s="126">
        <v>302</v>
      </c>
      <c r="Y101" s="126">
        <v>261</v>
      </c>
      <c r="Z101" s="126">
        <v>218</v>
      </c>
      <c r="AA101" s="126">
        <v>204</v>
      </c>
      <c r="AB101" s="126">
        <v>187</v>
      </c>
      <c r="AC101" s="126">
        <v>184</v>
      </c>
      <c r="AD101" s="126">
        <v>99</v>
      </c>
      <c r="AE101" s="126">
        <v>97</v>
      </c>
      <c r="AF101" s="126">
        <v>95</v>
      </c>
      <c r="AG101" s="126">
        <v>93</v>
      </c>
    </row>
    <row r="102" spans="18:33" ht="15" x14ac:dyDescent="0.2">
      <c r="R102" s="126" t="s">
        <v>77</v>
      </c>
      <c r="S102" s="126">
        <v>1197</v>
      </c>
      <c r="T102" s="126">
        <v>1167</v>
      </c>
      <c r="U102" s="126">
        <v>1199</v>
      </c>
      <c r="V102" s="126">
        <v>1138</v>
      </c>
      <c r="W102" s="126">
        <v>1143</v>
      </c>
      <c r="X102" s="126">
        <v>1118</v>
      </c>
      <c r="Y102" s="126">
        <v>1008</v>
      </c>
      <c r="Z102" s="126">
        <v>1054</v>
      </c>
      <c r="AA102" s="126">
        <v>1135</v>
      </c>
      <c r="AB102" s="126">
        <v>1173</v>
      </c>
      <c r="AC102" s="126">
        <v>1276</v>
      </c>
      <c r="AD102" s="126">
        <v>1211</v>
      </c>
      <c r="AE102" s="126">
        <v>1172</v>
      </c>
      <c r="AF102" s="126">
        <v>1199</v>
      </c>
      <c r="AG102" s="126">
        <v>1213</v>
      </c>
    </row>
    <row r="103" spans="18:33" ht="15" x14ac:dyDescent="0.2">
      <c r="R103" s="126" t="s">
        <v>78</v>
      </c>
      <c r="S103" s="126">
        <v>711</v>
      </c>
      <c r="T103" s="126">
        <v>707</v>
      </c>
      <c r="U103" s="126">
        <v>691</v>
      </c>
      <c r="V103" s="126">
        <v>687</v>
      </c>
      <c r="W103" s="126">
        <v>704</v>
      </c>
      <c r="X103" s="126">
        <v>730</v>
      </c>
      <c r="Y103" s="126">
        <v>627</v>
      </c>
      <c r="Z103" s="126">
        <v>795</v>
      </c>
      <c r="AA103" s="126">
        <v>880</v>
      </c>
      <c r="AB103" s="126">
        <v>951</v>
      </c>
      <c r="AC103" s="126">
        <v>983</v>
      </c>
      <c r="AD103" s="126">
        <v>1040</v>
      </c>
      <c r="AE103" s="126">
        <v>1049</v>
      </c>
      <c r="AF103" s="126">
        <v>1068</v>
      </c>
      <c r="AG103" s="126">
        <v>1100</v>
      </c>
    </row>
    <row r="104" spans="18:33" ht="15" x14ac:dyDescent="0.2">
      <c r="R104" s="126" t="s">
        <v>111</v>
      </c>
      <c r="S104" s="126">
        <v>1600</v>
      </c>
      <c r="T104" s="126">
        <v>1555</v>
      </c>
      <c r="U104" s="126">
        <v>1501</v>
      </c>
      <c r="V104" s="126">
        <v>1457</v>
      </c>
      <c r="W104" s="126">
        <v>1353</v>
      </c>
      <c r="X104" s="126">
        <v>1256</v>
      </c>
      <c r="Y104" s="126">
        <v>1251</v>
      </c>
      <c r="Z104" s="126">
        <v>1253</v>
      </c>
      <c r="AA104" s="126">
        <v>1278</v>
      </c>
      <c r="AB104" s="126">
        <v>1191</v>
      </c>
      <c r="AC104" s="126">
        <v>1130</v>
      </c>
      <c r="AD104" s="126">
        <v>1113</v>
      </c>
      <c r="AE104" s="126">
        <v>1032</v>
      </c>
      <c r="AF104" s="126">
        <v>1026</v>
      </c>
      <c r="AG104" s="126">
        <v>1071</v>
      </c>
    </row>
    <row r="105" spans="18:33" ht="15" x14ac:dyDescent="0.2">
      <c r="R105" s="126" t="s">
        <v>98</v>
      </c>
      <c r="S105" s="126">
        <v>1442</v>
      </c>
      <c r="T105" s="126">
        <v>1465</v>
      </c>
      <c r="U105" s="126">
        <v>1438</v>
      </c>
      <c r="V105" s="126">
        <v>1268</v>
      </c>
      <c r="W105" s="126">
        <v>1087</v>
      </c>
      <c r="X105" s="126">
        <v>1147</v>
      </c>
      <c r="Y105" s="126">
        <v>1125</v>
      </c>
      <c r="Z105" s="126">
        <v>1085</v>
      </c>
      <c r="AA105" s="126">
        <v>1080</v>
      </c>
      <c r="AB105" s="126">
        <v>1014</v>
      </c>
      <c r="AC105" s="126">
        <v>1017</v>
      </c>
      <c r="AD105" s="126">
        <v>989</v>
      </c>
      <c r="AE105" s="126">
        <v>901</v>
      </c>
      <c r="AF105" s="126">
        <v>859</v>
      </c>
      <c r="AG105" s="126">
        <v>818</v>
      </c>
    </row>
    <row r="106" spans="18:33" ht="15" x14ac:dyDescent="0.2">
      <c r="R106" s="126" t="s">
        <v>120</v>
      </c>
      <c r="S106" s="126">
        <v>441</v>
      </c>
      <c r="T106" s="126">
        <v>493</v>
      </c>
      <c r="U106" s="126">
        <v>490</v>
      </c>
      <c r="V106" s="126">
        <v>483</v>
      </c>
      <c r="W106" s="126">
        <v>468</v>
      </c>
      <c r="X106" s="126">
        <v>433</v>
      </c>
      <c r="Y106" s="126">
        <v>364</v>
      </c>
      <c r="Z106" s="126">
        <v>281</v>
      </c>
      <c r="AA106" s="126">
        <v>224</v>
      </c>
      <c r="AB106" s="126">
        <v>204</v>
      </c>
      <c r="AC106" s="126">
        <v>151</v>
      </c>
      <c r="AD106" s="126">
        <v>115</v>
      </c>
      <c r="AE106" s="126">
        <v>90</v>
      </c>
      <c r="AF106" s="126">
        <v>88</v>
      </c>
      <c r="AG106" s="126">
        <v>53</v>
      </c>
    </row>
    <row r="107" spans="18:33" ht="15" x14ac:dyDescent="0.2">
      <c r="R107" s="126" t="s">
        <v>110</v>
      </c>
      <c r="S107" s="126">
        <v>660</v>
      </c>
      <c r="T107" s="126">
        <v>652</v>
      </c>
      <c r="U107" s="126">
        <v>617</v>
      </c>
      <c r="V107" s="126">
        <v>627</v>
      </c>
      <c r="W107" s="126">
        <v>648</v>
      </c>
      <c r="X107" s="126">
        <v>651</v>
      </c>
      <c r="Y107" s="126">
        <v>653</v>
      </c>
      <c r="Z107" s="126">
        <v>672</v>
      </c>
      <c r="AA107" s="126">
        <v>675</v>
      </c>
      <c r="AB107" s="126">
        <v>682</v>
      </c>
      <c r="AC107" s="126">
        <v>649</v>
      </c>
      <c r="AD107" s="126">
        <v>681</v>
      </c>
      <c r="AE107" s="126">
        <v>660</v>
      </c>
      <c r="AF107" s="126">
        <v>675</v>
      </c>
      <c r="AG107" s="126">
        <v>655</v>
      </c>
    </row>
    <row r="108" spans="18:33" ht="15" x14ac:dyDescent="0.2">
      <c r="R108" s="126" t="s">
        <v>107</v>
      </c>
      <c r="S108" s="126">
        <v>1274</v>
      </c>
      <c r="T108" s="126">
        <v>1206</v>
      </c>
      <c r="U108" s="126">
        <v>1239</v>
      </c>
      <c r="V108" s="126">
        <v>1273</v>
      </c>
      <c r="W108" s="126">
        <v>1247</v>
      </c>
      <c r="X108" s="126">
        <v>1289</v>
      </c>
      <c r="Y108" s="126">
        <v>1286</v>
      </c>
      <c r="Z108" s="126">
        <v>1249</v>
      </c>
      <c r="AA108" s="126">
        <v>1289</v>
      </c>
      <c r="AB108" s="126">
        <v>1314</v>
      </c>
      <c r="AC108" s="126">
        <v>1313</v>
      </c>
      <c r="AD108" s="126">
        <v>1387</v>
      </c>
      <c r="AE108" s="126">
        <v>1351</v>
      </c>
      <c r="AF108" s="126">
        <v>1405</v>
      </c>
      <c r="AG108" s="126">
        <v>1389</v>
      </c>
    </row>
    <row r="109" spans="18:33" ht="15" x14ac:dyDescent="0.2">
      <c r="R109" s="126" t="s">
        <v>80</v>
      </c>
      <c r="S109" s="126">
        <v>1133</v>
      </c>
      <c r="T109" s="126">
        <v>1139</v>
      </c>
      <c r="U109" s="126">
        <v>1141</v>
      </c>
      <c r="V109" s="126">
        <v>1099</v>
      </c>
      <c r="W109" s="126">
        <v>1138</v>
      </c>
      <c r="X109" s="126">
        <v>1158</v>
      </c>
      <c r="Y109" s="126">
        <v>1170</v>
      </c>
      <c r="Z109" s="126">
        <v>1266</v>
      </c>
      <c r="AA109" s="126">
        <v>1323</v>
      </c>
      <c r="AB109" s="126">
        <v>1381</v>
      </c>
      <c r="AC109" s="126">
        <v>1445</v>
      </c>
      <c r="AD109" s="126">
        <v>1449</v>
      </c>
      <c r="AE109" s="126">
        <v>1411</v>
      </c>
      <c r="AF109" s="126">
        <v>1425</v>
      </c>
      <c r="AG109" s="126">
        <v>1455</v>
      </c>
    </row>
    <row r="110" spans="18:33" ht="15" x14ac:dyDescent="0.2">
      <c r="R110" s="126" t="s">
        <v>109</v>
      </c>
      <c r="S110" s="126">
        <v>1833</v>
      </c>
      <c r="T110" s="126">
        <v>1794</v>
      </c>
      <c r="U110" s="126">
        <v>1769</v>
      </c>
      <c r="V110" s="126">
        <v>1734</v>
      </c>
      <c r="W110" s="126">
        <v>1697</v>
      </c>
      <c r="X110" s="126">
        <v>1748</v>
      </c>
      <c r="Y110" s="126">
        <v>1708</v>
      </c>
      <c r="Z110" s="126">
        <v>1718</v>
      </c>
      <c r="AA110" s="126">
        <v>1781</v>
      </c>
      <c r="AB110" s="126">
        <v>1893</v>
      </c>
      <c r="AC110" s="126">
        <v>2012</v>
      </c>
      <c r="AD110" s="126">
        <v>2125</v>
      </c>
      <c r="AE110" s="126">
        <v>2042</v>
      </c>
      <c r="AF110" s="126">
        <v>2115</v>
      </c>
      <c r="AG110" s="126">
        <v>2151</v>
      </c>
    </row>
    <row r="111" spans="18:33" ht="15" x14ac:dyDescent="0.2">
      <c r="R111" s="126" t="s">
        <v>113</v>
      </c>
      <c r="S111" s="126">
        <v>1442</v>
      </c>
      <c r="T111" s="126">
        <v>1404</v>
      </c>
      <c r="U111" s="126">
        <v>1380</v>
      </c>
      <c r="V111" s="126">
        <v>1437</v>
      </c>
      <c r="W111" s="126">
        <v>1455</v>
      </c>
      <c r="X111" s="126">
        <v>1396</v>
      </c>
      <c r="Y111" s="126">
        <v>1416</v>
      </c>
      <c r="Z111" s="126">
        <v>1485</v>
      </c>
      <c r="AA111" s="126">
        <v>1558</v>
      </c>
      <c r="AB111" s="126">
        <v>1615</v>
      </c>
      <c r="AC111" s="126">
        <v>1586</v>
      </c>
      <c r="AD111" s="126">
        <v>1668</v>
      </c>
      <c r="AE111" s="126">
        <v>1645</v>
      </c>
      <c r="AF111" s="126">
        <v>1690</v>
      </c>
      <c r="AG111" s="126">
        <v>1666</v>
      </c>
    </row>
    <row r="112" spans="18:33" ht="15" x14ac:dyDescent="0.2">
      <c r="R112" s="126" t="s">
        <v>106</v>
      </c>
      <c r="S112" s="126">
        <v>1050</v>
      </c>
      <c r="T112" s="126">
        <v>1056</v>
      </c>
      <c r="U112" s="126">
        <v>1075</v>
      </c>
      <c r="V112" s="126">
        <v>1092</v>
      </c>
      <c r="W112" s="126">
        <v>1058</v>
      </c>
      <c r="X112" s="126">
        <v>1032</v>
      </c>
      <c r="Y112" s="126">
        <v>1048</v>
      </c>
      <c r="Z112" s="126">
        <v>1086</v>
      </c>
      <c r="AA112" s="126">
        <v>1116</v>
      </c>
      <c r="AB112" s="126">
        <v>1156</v>
      </c>
      <c r="AC112" s="126">
        <v>1160</v>
      </c>
      <c r="AD112" s="126">
        <v>1180</v>
      </c>
      <c r="AE112" s="126">
        <v>1150</v>
      </c>
      <c r="AF112" s="126">
        <v>1163</v>
      </c>
      <c r="AG112" s="126">
        <v>1134</v>
      </c>
    </row>
    <row r="113" spans="3:33" ht="15" x14ac:dyDescent="0.2">
      <c r="R113" s="126" t="s">
        <v>112</v>
      </c>
      <c r="S113" s="126">
        <v>862</v>
      </c>
      <c r="T113" s="126">
        <v>855</v>
      </c>
      <c r="U113" s="126">
        <v>808</v>
      </c>
      <c r="V113" s="126">
        <v>770</v>
      </c>
      <c r="W113" s="126">
        <v>705</v>
      </c>
      <c r="X113" s="126">
        <v>717</v>
      </c>
      <c r="Y113" s="126">
        <v>705</v>
      </c>
      <c r="Z113" s="126">
        <v>712</v>
      </c>
      <c r="AA113" s="126">
        <v>662</v>
      </c>
      <c r="AB113" s="126">
        <v>623</v>
      </c>
      <c r="AC113" s="126">
        <v>587</v>
      </c>
      <c r="AD113" s="126">
        <v>537</v>
      </c>
      <c r="AE113" s="126">
        <v>546</v>
      </c>
      <c r="AF113" s="126">
        <v>528</v>
      </c>
      <c r="AG113" s="126">
        <v>527</v>
      </c>
    </row>
    <row r="114" spans="3:33" ht="15" x14ac:dyDescent="0.2">
      <c r="R114" s="126" t="s">
        <v>100</v>
      </c>
      <c r="S114" s="126">
        <v>906</v>
      </c>
      <c r="T114" s="126">
        <v>916</v>
      </c>
      <c r="U114" s="126">
        <v>915</v>
      </c>
      <c r="V114" s="126">
        <v>932</v>
      </c>
      <c r="W114" s="126">
        <v>896</v>
      </c>
      <c r="X114" s="126">
        <v>905</v>
      </c>
      <c r="Y114" s="126">
        <v>879</v>
      </c>
      <c r="Z114" s="126">
        <v>918</v>
      </c>
      <c r="AA114" s="126">
        <v>951</v>
      </c>
      <c r="AB114" s="126">
        <v>981</v>
      </c>
      <c r="AC114" s="126">
        <v>949</v>
      </c>
      <c r="AD114" s="126">
        <v>980</v>
      </c>
      <c r="AE114" s="126">
        <v>1036</v>
      </c>
      <c r="AF114" s="126">
        <v>1079</v>
      </c>
      <c r="AG114" s="126">
        <v>1140</v>
      </c>
    </row>
    <row r="115" spans="3:33" ht="15" x14ac:dyDescent="0.2">
      <c r="R115" s="126" t="s">
        <v>86</v>
      </c>
      <c r="S115" s="126">
        <v>1271</v>
      </c>
      <c r="T115" s="126">
        <v>1312</v>
      </c>
      <c r="U115" s="126">
        <v>1245</v>
      </c>
      <c r="V115" s="126">
        <v>1203</v>
      </c>
      <c r="W115" s="126">
        <v>1238</v>
      </c>
      <c r="X115" s="126">
        <v>1263</v>
      </c>
      <c r="Y115" s="126">
        <v>1378</v>
      </c>
      <c r="Z115" s="126">
        <v>1458</v>
      </c>
      <c r="AA115" s="126">
        <v>1505</v>
      </c>
      <c r="AB115" s="126">
        <v>1582</v>
      </c>
      <c r="AC115" s="126">
        <v>1680</v>
      </c>
      <c r="AD115" s="126">
        <v>1809</v>
      </c>
      <c r="AE115" s="126">
        <v>1817</v>
      </c>
      <c r="AF115" s="126">
        <v>1876</v>
      </c>
      <c r="AG115" s="126">
        <v>1890</v>
      </c>
    </row>
    <row r="116" spans="3:33" ht="15" x14ac:dyDescent="0.2">
      <c r="R116" s="126" t="s">
        <v>128</v>
      </c>
      <c r="S116" s="126">
        <v>886</v>
      </c>
      <c r="T116" s="126">
        <v>944</v>
      </c>
      <c r="U116" s="126">
        <v>1117</v>
      </c>
      <c r="V116" s="126">
        <v>1356</v>
      </c>
      <c r="W116" s="126">
        <v>1526</v>
      </c>
      <c r="X116" s="126">
        <v>1458</v>
      </c>
      <c r="Y116" s="126">
        <v>1589</v>
      </c>
      <c r="Z116" s="126">
        <v>1642</v>
      </c>
      <c r="AA116" s="126">
        <v>1677</v>
      </c>
      <c r="AB116" s="126">
        <v>1702</v>
      </c>
      <c r="AC116" s="126">
        <v>1754</v>
      </c>
      <c r="AD116" s="126">
        <v>1827</v>
      </c>
      <c r="AE116" s="126">
        <v>1782</v>
      </c>
      <c r="AF116" s="126">
        <v>1949</v>
      </c>
      <c r="AG116" s="126">
        <v>1943</v>
      </c>
    </row>
    <row r="117" spans="3:33" ht="15" x14ac:dyDescent="0.2">
      <c r="R117" s="126" t="s">
        <v>149</v>
      </c>
      <c r="S117" s="126">
        <v>0</v>
      </c>
      <c r="T117" s="126">
        <v>0</v>
      </c>
      <c r="U117" s="126">
        <v>0</v>
      </c>
      <c r="V117" s="126">
        <v>0</v>
      </c>
      <c r="W117" s="126">
        <v>0</v>
      </c>
      <c r="X117" s="126">
        <v>0</v>
      </c>
      <c r="Y117" s="126">
        <v>0</v>
      </c>
      <c r="Z117" s="126">
        <v>0</v>
      </c>
      <c r="AA117" s="126">
        <v>0</v>
      </c>
      <c r="AB117" s="126">
        <v>43</v>
      </c>
      <c r="AC117" s="126">
        <v>212</v>
      </c>
      <c r="AD117" s="126">
        <v>411</v>
      </c>
      <c r="AE117" s="126">
        <v>533</v>
      </c>
      <c r="AF117" s="126">
        <v>712</v>
      </c>
      <c r="AG117" s="126">
        <v>860</v>
      </c>
    </row>
    <row r="118" spans="3:33" ht="15.75" x14ac:dyDescent="0.25">
      <c r="R118" s="166" t="s">
        <v>3</v>
      </c>
      <c r="S118" s="166">
        <f t="shared" ref="S118:AA118" si="2">SUM(S95:S116)</f>
        <v>23860</v>
      </c>
      <c r="T118" s="166">
        <f t="shared" si="2"/>
        <v>23740</v>
      </c>
      <c r="U118" s="166">
        <f t="shared" si="2"/>
        <v>23781</v>
      </c>
      <c r="V118" s="166">
        <f t="shared" si="2"/>
        <v>23741</v>
      </c>
      <c r="W118" s="166">
        <f t="shared" si="2"/>
        <v>23666</v>
      </c>
      <c r="X118" s="166">
        <f t="shared" si="2"/>
        <v>23543</v>
      </c>
      <c r="Y118" s="166">
        <f t="shared" si="2"/>
        <v>23278</v>
      </c>
      <c r="Z118" s="166">
        <f t="shared" si="2"/>
        <v>23950</v>
      </c>
      <c r="AA118" s="166">
        <f t="shared" si="2"/>
        <v>24559</v>
      </c>
      <c r="AB118" s="166">
        <f t="shared" ref="AB118:AG118" si="3">SUM(AB95:AB117)</f>
        <v>25013</v>
      </c>
      <c r="AC118" s="166">
        <f t="shared" si="3"/>
        <v>25466</v>
      </c>
      <c r="AD118" s="166">
        <f t="shared" si="3"/>
        <v>26187</v>
      </c>
      <c r="AE118" s="166">
        <f t="shared" si="3"/>
        <v>25878</v>
      </c>
      <c r="AF118" s="166">
        <f t="shared" si="3"/>
        <v>26910</v>
      </c>
      <c r="AG118" s="166">
        <f t="shared" si="3"/>
        <v>27206</v>
      </c>
    </row>
    <row r="119" spans="3:33" ht="14.25" x14ac:dyDescent="0.2">
      <c r="R119" s="129"/>
      <c r="S119" s="129"/>
      <c r="T119" s="129"/>
      <c r="U119" s="129"/>
    </row>
    <row r="120" spans="3:33" ht="15" x14ac:dyDescent="0.25">
      <c r="R120" s="131" t="s">
        <v>34</v>
      </c>
      <c r="S120" s="130">
        <v>42841</v>
      </c>
      <c r="T120" s="130">
        <v>42871</v>
      </c>
      <c r="U120" s="130">
        <v>42902</v>
      </c>
      <c r="V120" s="130">
        <v>42932</v>
      </c>
      <c r="W120" s="130">
        <v>42963</v>
      </c>
      <c r="X120" s="130">
        <v>42979</v>
      </c>
      <c r="Y120" s="130">
        <v>43009</v>
      </c>
      <c r="Z120" s="130">
        <v>43041</v>
      </c>
      <c r="AA120" s="130">
        <v>43072</v>
      </c>
      <c r="AB120" s="130">
        <v>43103</v>
      </c>
      <c r="AC120" s="130">
        <v>43134</v>
      </c>
      <c r="AD120" s="130">
        <v>43160</v>
      </c>
      <c r="AE120" s="130">
        <v>43191</v>
      </c>
      <c r="AF120" s="130">
        <v>43221</v>
      </c>
      <c r="AG120" s="130">
        <v>43252</v>
      </c>
    </row>
    <row r="121" spans="3:33" ht="15" x14ac:dyDescent="0.2">
      <c r="C121" s="113"/>
      <c r="R121" s="126" t="s">
        <v>133</v>
      </c>
      <c r="S121" s="126">
        <v>6462761</v>
      </c>
      <c r="T121" s="126">
        <v>5416847</v>
      </c>
      <c r="U121" s="126">
        <v>5184994</v>
      </c>
      <c r="V121" s="126">
        <v>4654469</v>
      </c>
      <c r="W121" s="126">
        <v>4973436</v>
      </c>
      <c r="X121" s="126">
        <v>4880171</v>
      </c>
      <c r="Y121" s="126">
        <v>4780198</v>
      </c>
      <c r="Z121" s="126">
        <v>5364977</v>
      </c>
      <c r="AA121" s="126">
        <v>5683110</v>
      </c>
      <c r="AB121" s="126">
        <v>5709329</v>
      </c>
      <c r="AC121" s="126">
        <v>5938291</v>
      </c>
      <c r="AD121" s="126">
        <v>6200738</v>
      </c>
      <c r="AE121" s="126">
        <v>6503983</v>
      </c>
      <c r="AF121" s="126">
        <v>6620067</v>
      </c>
      <c r="AG121" s="126">
        <v>6822335</v>
      </c>
    </row>
    <row r="122" spans="3:33" ht="15" x14ac:dyDescent="0.2">
      <c r="R122" s="126" t="s">
        <v>129</v>
      </c>
      <c r="S122" s="126">
        <v>20336487</v>
      </c>
      <c r="T122" s="126">
        <v>20514898</v>
      </c>
      <c r="U122" s="126">
        <v>21378461</v>
      </c>
      <c r="V122" s="126">
        <v>22671328</v>
      </c>
      <c r="W122" s="126">
        <v>23076613</v>
      </c>
      <c r="X122" s="126">
        <v>24393231</v>
      </c>
      <c r="Y122" s="126">
        <v>24784241</v>
      </c>
      <c r="Z122" s="126">
        <v>25076613</v>
      </c>
      <c r="AA122" s="126">
        <v>25516543</v>
      </c>
      <c r="AB122" s="126">
        <v>25825015</v>
      </c>
      <c r="AC122" s="126">
        <v>26380659</v>
      </c>
      <c r="AD122" s="126">
        <v>28025475</v>
      </c>
      <c r="AE122" s="126">
        <v>28296639</v>
      </c>
      <c r="AF122" s="126">
        <v>29613243</v>
      </c>
      <c r="AG122" s="126">
        <v>30244961</v>
      </c>
    </row>
    <row r="123" spans="3:33" ht="15" x14ac:dyDescent="0.2">
      <c r="R123" s="126" t="s">
        <v>97</v>
      </c>
      <c r="S123" s="126">
        <v>11075291</v>
      </c>
      <c r="T123" s="126">
        <v>11051469</v>
      </c>
      <c r="U123" s="126">
        <v>11711761</v>
      </c>
      <c r="V123" s="126">
        <v>10996313</v>
      </c>
      <c r="W123" s="126">
        <v>11895312</v>
      </c>
      <c r="X123" s="126">
        <v>12070281</v>
      </c>
      <c r="Y123" s="126">
        <v>12211370</v>
      </c>
      <c r="Z123" s="126">
        <v>11697717</v>
      </c>
      <c r="AA123" s="126">
        <v>11726527</v>
      </c>
      <c r="AB123" s="126">
        <v>11525546</v>
      </c>
      <c r="AC123" s="126">
        <v>12513476</v>
      </c>
      <c r="AD123" s="126">
        <v>13264620</v>
      </c>
      <c r="AE123" s="126">
        <v>13585067</v>
      </c>
      <c r="AF123" s="126">
        <v>13521817</v>
      </c>
      <c r="AG123" s="126">
        <v>14103829</v>
      </c>
    </row>
    <row r="124" spans="3:33" ht="15" x14ac:dyDescent="0.2">
      <c r="R124" s="126" t="s">
        <v>101</v>
      </c>
      <c r="S124" s="126">
        <v>13348384</v>
      </c>
      <c r="T124" s="126">
        <v>14107524</v>
      </c>
      <c r="U124" s="126">
        <v>14444294</v>
      </c>
      <c r="V124" s="126">
        <v>15341796</v>
      </c>
      <c r="W124" s="126">
        <v>16462050</v>
      </c>
      <c r="X124" s="126">
        <v>16642257</v>
      </c>
      <c r="Y124" s="126">
        <v>16988774</v>
      </c>
      <c r="Z124" s="126">
        <v>17284008</v>
      </c>
      <c r="AA124" s="126">
        <v>17938294</v>
      </c>
      <c r="AB124" s="126">
        <v>19329149</v>
      </c>
      <c r="AC124" s="126">
        <v>19986723</v>
      </c>
      <c r="AD124" s="126">
        <v>23775586</v>
      </c>
      <c r="AE124" s="126">
        <v>26034133</v>
      </c>
      <c r="AF124" s="126">
        <v>31316123</v>
      </c>
      <c r="AG124" s="126">
        <v>33555316</v>
      </c>
    </row>
    <row r="125" spans="3:33" ht="15" x14ac:dyDescent="0.2">
      <c r="R125" s="126" t="s">
        <v>130</v>
      </c>
      <c r="S125" s="126">
        <v>13901592</v>
      </c>
      <c r="T125" s="126">
        <v>14191022</v>
      </c>
      <c r="U125" s="126">
        <v>14704242</v>
      </c>
      <c r="V125" s="126">
        <v>15726460</v>
      </c>
      <c r="W125" s="126">
        <v>15545750</v>
      </c>
      <c r="X125" s="126">
        <v>15427164</v>
      </c>
      <c r="Y125" s="126">
        <v>15433884</v>
      </c>
      <c r="Z125" s="126">
        <v>16209793</v>
      </c>
      <c r="AA125" s="126">
        <v>16238787</v>
      </c>
      <c r="AB125" s="126">
        <v>15835336</v>
      </c>
      <c r="AC125" s="126">
        <v>16071146</v>
      </c>
      <c r="AD125" s="126">
        <v>18460206</v>
      </c>
      <c r="AE125" s="126">
        <v>17509207</v>
      </c>
      <c r="AF125" s="126">
        <v>18628459</v>
      </c>
      <c r="AG125" s="126">
        <v>18938598</v>
      </c>
    </row>
    <row r="126" spans="3:33" ht="15" x14ac:dyDescent="0.2">
      <c r="R126" s="126" t="s">
        <v>95</v>
      </c>
      <c r="S126" s="126">
        <v>41656</v>
      </c>
      <c r="T126" s="126">
        <v>39099</v>
      </c>
      <c r="U126" s="126">
        <v>0</v>
      </c>
      <c r="V126" s="126">
        <v>0</v>
      </c>
      <c r="W126" s="126">
        <v>0</v>
      </c>
      <c r="X126" s="126">
        <v>0</v>
      </c>
      <c r="Y126" s="126">
        <v>0</v>
      </c>
      <c r="Z126" s="126">
        <v>0</v>
      </c>
      <c r="AA126" s="126">
        <v>0</v>
      </c>
      <c r="AB126" s="126">
        <v>0</v>
      </c>
      <c r="AC126" s="126">
        <v>0</v>
      </c>
      <c r="AD126" s="126">
        <v>0</v>
      </c>
      <c r="AE126" s="126">
        <v>0</v>
      </c>
      <c r="AF126" s="126">
        <v>0</v>
      </c>
      <c r="AG126" s="126">
        <v>0</v>
      </c>
    </row>
    <row r="127" spans="3:33" ht="15" x14ac:dyDescent="0.2">
      <c r="R127" s="126" t="s">
        <v>96</v>
      </c>
      <c r="S127" s="126">
        <v>4299146</v>
      </c>
      <c r="T127" s="126">
        <v>3729046</v>
      </c>
      <c r="U127" s="126">
        <v>3168736</v>
      </c>
      <c r="V127" s="126">
        <v>2645019</v>
      </c>
      <c r="W127" s="126">
        <v>2198643</v>
      </c>
      <c r="X127" s="126">
        <v>1799002</v>
      </c>
      <c r="Y127" s="126">
        <v>1608551</v>
      </c>
      <c r="Z127" s="126">
        <v>1504610</v>
      </c>
      <c r="AA127" s="126">
        <v>1462308</v>
      </c>
      <c r="AB127" s="126">
        <v>1433865</v>
      </c>
      <c r="AC127" s="126">
        <v>1417131</v>
      </c>
      <c r="AD127" s="126">
        <v>510620</v>
      </c>
      <c r="AE127" s="126">
        <v>503878</v>
      </c>
      <c r="AF127" s="126">
        <v>502192</v>
      </c>
      <c r="AG127" s="126">
        <v>498094</v>
      </c>
    </row>
    <row r="128" spans="3:33" ht="15" x14ac:dyDescent="0.2">
      <c r="R128" s="126" t="s">
        <v>77</v>
      </c>
      <c r="S128" s="126">
        <v>13966976</v>
      </c>
      <c r="T128" s="126">
        <v>13275779</v>
      </c>
      <c r="U128" s="126">
        <v>13188720</v>
      </c>
      <c r="V128" s="126">
        <v>11982602</v>
      </c>
      <c r="W128" s="126">
        <v>12665329</v>
      </c>
      <c r="X128" s="126">
        <v>13108299</v>
      </c>
      <c r="Y128" s="126">
        <v>12166026</v>
      </c>
      <c r="Z128" s="126">
        <v>13053771</v>
      </c>
      <c r="AA128" s="126">
        <v>14155050</v>
      </c>
      <c r="AB128" s="126">
        <v>14367361</v>
      </c>
      <c r="AC128" s="126">
        <v>15342012</v>
      </c>
      <c r="AD128" s="126">
        <v>14340109</v>
      </c>
      <c r="AE128" s="126">
        <v>14832057</v>
      </c>
      <c r="AF128" s="126">
        <v>15393973</v>
      </c>
      <c r="AG128" s="126">
        <v>15399376</v>
      </c>
    </row>
    <row r="129" spans="18:33" ht="15" x14ac:dyDescent="0.2">
      <c r="R129" s="126" t="s">
        <v>78</v>
      </c>
      <c r="S129" s="126">
        <v>7579701</v>
      </c>
      <c r="T129" s="126">
        <v>7243118</v>
      </c>
      <c r="U129" s="126">
        <v>6513737</v>
      </c>
      <c r="V129" s="126">
        <v>5776898</v>
      </c>
      <c r="W129" s="126">
        <v>6745066</v>
      </c>
      <c r="X129" s="126">
        <v>7443313</v>
      </c>
      <c r="Y129" s="126">
        <v>6775043</v>
      </c>
      <c r="Z129" s="126">
        <v>9197690</v>
      </c>
      <c r="AA129" s="126">
        <v>10786187</v>
      </c>
      <c r="AB129" s="126">
        <v>11723030</v>
      </c>
      <c r="AC129" s="126">
        <v>11599695</v>
      </c>
      <c r="AD129" s="126">
        <v>11736016</v>
      </c>
      <c r="AE129" s="126">
        <v>11600753</v>
      </c>
      <c r="AF129" s="126">
        <v>11243709</v>
      </c>
      <c r="AG129" s="126">
        <v>11103027</v>
      </c>
    </row>
    <row r="130" spans="18:33" ht="15" x14ac:dyDescent="0.2">
      <c r="R130" s="126" t="s">
        <v>111</v>
      </c>
      <c r="S130" s="126">
        <v>19630236</v>
      </c>
      <c r="T130" s="126">
        <v>18289774</v>
      </c>
      <c r="U130" s="126">
        <v>17388154</v>
      </c>
      <c r="V130" s="126">
        <v>16272993</v>
      </c>
      <c r="W130" s="126">
        <v>14834431</v>
      </c>
      <c r="X130" s="126">
        <v>14094290</v>
      </c>
      <c r="Y130" s="126">
        <v>13655649</v>
      </c>
      <c r="Z130" s="126">
        <v>13676011</v>
      </c>
      <c r="AA130" s="126">
        <v>13533229</v>
      </c>
      <c r="AB130" s="126">
        <v>12619783</v>
      </c>
      <c r="AC130" s="126">
        <v>12387842</v>
      </c>
      <c r="AD130" s="126">
        <v>13045343</v>
      </c>
      <c r="AE130" s="126">
        <v>13553907</v>
      </c>
      <c r="AF130" s="126">
        <v>14787145</v>
      </c>
      <c r="AG130" s="126">
        <v>15958185</v>
      </c>
    </row>
    <row r="131" spans="18:33" ht="15" x14ac:dyDescent="0.2">
      <c r="R131" s="126" t="s">
        <v>98</v>
      </c>
      <c r="S131" s="126">
        <v>14673955</v>
      </c>
      <c r="T131" s="126">
        <v>15346276</v>
      </c>
      <c r="U131" s="126">
        <v>14871086</v>
      </c>
      <c r="V131" s="126">
        <v>13496783</v>
      </c>
      <c r="W131" s="126">
        <v>13627653</v>
      </c>
      <c r="X131" s="126">
        <v>14514698</v>
      </c>
      <c r="Y131" s="126">
        <v>15365944</v>
      </c>
      <c r="Z131" s="126">
        <v>15040164</v>
      </c>
      <c r="AA131" s="126">
        <v>14933239</v>
      </c>
      <c r="AB131" s="126">
        <v>13538681</v>
      </c>
      <c r="AC131" s="126">
        <v>12948482</v>
      </c>
      <c r="AD131" s="126">
        <v>12034650</v>
      </c>
      <c r="AE131" s="126">
        <v>10386089</v>
      </c>
      <c r="AF131" s="126">
        <v>9324990</v>
      </c>
      <c r="AG131" s="126">
        <v>9137797</v>
      </c>
    </row>
    <row r="132" spans="18:33" ht="15" x14ac:dyDescent="0.2">
      <c r="R132" s="126" t="s">
        <v>120</v>
      </c>
      <c r="S132" s="126">
        <v>5895543</v>
      </c>
      <c r="T132" s="126">
        <v>6206122</v>
      </c>
      <c r="U132" s="126">
        <v>5474626</v>
      </c>
      <c r="V132" s="126">
        <v>4652845</v>
      </c>
      <c r="W132" s="126">
        <v>3837437</v>
      </c>
      <c r="X132" s="126">
        <v>3045285</v>
      </c>
      <c r="Y132" s="126">
        <v>2358672</v>
      </c>
      <c r="Z132" s="126">
        <v>1770170</v>
      </c>
      <c r="AA132" s="126">
        <v>1341150</v>
      </c>
      <c r="AB132" s="126">
        <v>1011593</v>
      </c>
      <c r="AC132" s="126">
        <v>688212</v>
      </c>
      <c r="AD132" s="126">
        <v>465870</v>
      </c>
      <c r="AE132" s="126">
        <v>350996</v>
      </c>
      <c r="AF132" s="126">
        <v>285612</v>
      </c>
      <c r="AG132" s="126">
        <v>205546</v>
      </c>
    </row>
    <row r="133" spans="18:33" ht="15" x14ac:dyDescent="0.2">
      <c r="R133" s="126" t="s">
        <v>110</v>
      </c>
      <c r="S133" s="126">
        <v>7794989</v>
      </c>
      <c r="T133" s="126">
        <v>8358959</v>
      </c>
      <c r="U133" s="126">
        <v>8027304</v>
      </c>
      <c r="V133" s="126">
        <v>8180557</v>
      </c>
      <c r="W133" s="126">
        <v>8565733</v>
      </c>
      <c r="X133" s="126">
        <v>8815198</v>
      </c>
      <c r="Y133" s="126">
        <v>8827586</v>
      </c>
      <c r="Z133" s="126">
        <v>8706249</v>
      </c>
      <c r="AA133" s="126">
        <v>8455778</v>
      </c>
      <c r="AB133" s="126">
        <v>8261972</v>
      </c>
      <c r="AC133" s="126">
        <v>7844166</v>
      </c>
      <c r="AD133" s="126">
        <v>8549003</v>
      </c>
      <c r="AE133" s="126">
        <v>8693256</v>
      </c>
      <c r="AF133" s="126">
        <v>9063528</v>
      </c>
      <c r="AG133" s="126">
        <v>8783599</v>
      </c>
    </row>
    <row r="134" spans="18:33" ht="15" x14ac:dyDescent="0.2">
      <c r="R134" s="126" t="s">
        <v>107</v>
      </c>
      <c r="S134" s="126">
        <v>18278610</v>
      </c>
      <c r="T134" s="126">
        <v>16882247</v>
      </c>
      <c r="U134" s="126">
        <v>18278749</v>
      </c>
      <c r="V134" s="126">
        <v>18096547</v>
      </c>
      <c r="W134" s="126">
        <v>17992499</v>
      </c>
      <c r="X134" s="126">
        <v>17762873</v>
      </c>
      <c r="Y134" s="126">
        <v>17654093</v>
      </c>
      <c r="Z134" s="126">
        <v>16749473</v>
      </c>
      <c r="AA134" s="126">
        <v>16898263</v>
      </c>
      <c r="AB134" s="126">
        <v>16832726</v>
      </c>
      <c r="AC134" s="126">
        <v>17196515</v>
      </c>
      <c r="AD134" s="126">
        <v>19179307</v>
      </c>
      <c r="AE134" s="126">
        <v>19452403</v>
      </c>
      <c r="AF134" s="126">
        <v>20394911</v>
      </c>
      <c r="AG134" s="126">
        <v>20251924</v>
      </c>
    </row>
    <row r="135" spans="18:33" ht="15" x14ac:dyDescent="0.2">
      <c r="R135" s="126" t="s">
        <v>80</v>
      </c>
      <c r="S135" s="126">
        <v>13826614</v>
      </c>
      <c r="T135" s="126">
        <v>15448419</v>
      </c>
      <c r="U135" s="126">
        <v>15363217</v>
      </c>
      <c r="V135" s="126">
        <v>15146703</v>
      </c>
      <c r="W135" s="126">
        <v>16853863</v>
      </c>
      <c r="X135" s="126">
        <v>16384414</v>
      </c>
      <c r="Y135" s="126">
        <v>17321874</v>
      </c>
      <c r="Z135" s="126">
        <v>18059856</v>
      </c>
      <c r="AA135" s="126">
        <v>18501739</v>
      </c>
      <c r="AB135" s="126">
        <v>19038270</v>
      </c>
      <c r="AC135" s="126">
        <v>18917546</v>
      </c>
      <c r="AD135" s="126">
        <v>19064423</v>
      </c>
      <c r="AE135" s="126">
        <v>18628285</v>
      </c>
      <c r="AF135" s="126">
        <v>19226732</v>
      </c>
      <c r="AG135" s="126">
        <v>20104238</v>
      </c>
    </row>
    <row r="136" spans="18:33" ht="15" x14ac:dyDescent="0.2">
      <c r="R136" s="126" t="s">
        <v>109</v>
      </c>
      <c r="S136" s="126">
        <v>26855750</v>
      </c>
      <c r="T136" s="126">
        <v>25880403</v>
      </c>
      <c r="U136" s="126">
        <v>24969426</v>
      </c>
      <c r="V136" s="126">
        <v>25444264</v>
      </c>
      <c r="W136" s="126">
        <v>25682247</v>
      </c>
      <c r="X136" s="126">
        <v>26336508</v>
      </c>
      <c r="Y136" s="126">
        <v>25524536</v>
      </c>
      <c r="Z136" s="126">
        <v>24750557</v>
      </c>
      <c r="AA136" s="126">
        <v>25374738</v>
      </c>
      <c r="AB136" s="126">
        <v>27929668</v>
      </c>
      <c r="AC136" s="126">
        <v>30276302</v>
      </c>
      <c r="AD136" s="126">
        <v>32403254</v>
      </c>
      <c r="AE136" s="126">
        <v>32343340</v>
      </c>
      <c r="AF136" s="126">
        <v>32880395</v>
      </c>
      <c r="AG136" s="126">
        <v>33320366</v>
      </c>
    </row>
    <row r="137" spans="18:33" ht="15" x14ac:dyDescent="0.2">
      <c r="R137" s="126" t="s">
        <v>113</v>
      </c>
      <c r="S137" s="126">
        <v>12245733</v>
      </c>
      <c r="T137" s="126">
        <v>11525309</v>
      </c>
      <c r="U137" s="126">
        <v>11909277</v>
      </c>
      <c r="V137" s="126">
        <v>13049363</v>
      </c>
      <c r="W137" s="126">
        <v>13301632</v>
      </c>
      <c r="X137" s="126">
        <v>14536010</v>
      </c>
      <c r="Y137" s="126">
        <v>15001184</v>
      </c>
      <c r="Z137" s="126">
        <v>14721570</v>
      </c>
      <c r="AA137" s="126">
        <v>15452157</v>
      </c>
      <c r="AB137" s="126">
        <v>16494441</v>
      </c>
      <c r="AC137" s="126">
        <v>17336530</v>
      </c>
      <c r="AD137" s="126">
        <v>19898456</v>
      </c>
      <c r="AE137" s="126">
        <v>19784525</v>
      </c>
      <c r="AF137" s="126">
        <v>18966596</v>
      </c>
      <c r="AG137" s="126">
        <v>18702539</v>
      </c>
    </row>
    <row r="138" spans="18:33" ht="15" x14ac:dyDescent="0.2">
      <c r="R138" s="126" t="s">
        <v>106</v>
      </c>
      <c r="S138" s="126">
        <v>7956312</v>
      </c>
      <c r="T138" s="126">
        <v>8238871</v>
      </c>
      <c r="U138" s="126">
        <v>8787988</v>
      </c>
      <c r="V138" s="126">
        <v>8760256</v>
      </c>
      <c r="W138" s="126">
        <v>9028477</v>
      </c>
      <c r="X138" s="126">
        <v>9918734</v>
      </c>
      <c r="Y138" s="126">
        <v>10222824</v>
      </c>
      <c r="Z138" s="126">
        <v>9836116</v>
      </c>
      <c r="AA138" s="126">
        <v>9888232</v>
      </c>
      <c r="AB138" s="126">
        <v>10474502</v>
      </c>
      <c r="AC138" s="126">
        <v>11158237</v>
      </c>
      <c r="AD138" s="126">
        <v>11403072</v>
      </c>
      <c r="AE138" s="126">
        <v>10853776</v>
      </c>
      <c r="AF138" s="126">
        <v>10915076</v>
      </c>
      <c r="AG138" s="126">
        <v>10880825</v>
      </c>
    </row>
    <row r="139" spans="18:33" ht="15" x14ac:dyDescent="0.2">
      <c r="R139" s="126" t="s">
        <v>112</v>
      </c>
      <c r="S139" s="126">
        <v>5996222</v>
      </c>
      <c r="T139" s="126">
        <v>5882534</v>
      </c>
      <c r="U139" s="126">
        <v>5916898</v>
      </c>
      <c r="V139" s="126">
        <v>5734277</v>
      </c>
      <c r="W139" s="126">
        <v>5088092</v>
      </c>
      <c r="X139" s="126">
        <v>5962477</v>
      </c>
      <c r="Y139" s="126">
        <v>6732204</v>
      </c>
      <c r="Z139" s="126">
        <v>6381233</v>
      </c>
      <c r="AA139" s="126">
        <v>5769410</v>
      </c>
      <c r="AB139" s="126">
        <v>5760130</v>
      </c>
      <c r="AC139" s="126">
        <v>5832269</v>
      </c>
      <c r="AD139" s="126">
        <v>6133283</v>
      </c>
      <c r="AE139" s="126">
        <v>6086585</v>
      </c>
      <c r="AF139" s="126">
        <v>5789041</v>
      </c>
      <c r="AG139" s="126">
        <v>5979471</v>
      </c>
    </row>
    <row r="140" spans="18:33" ht="15" x14ac:dyDescent="0.2">
      <c r="R140" s="126" t="s">
        <v>100</v>
      </c>
      <c r="S140" s="126">
        <v>7610738</v>
      </c>
      <c r="T140" s="126">
        <v>7830526</v>
      </c>
      <c r="U140" s="126">
        <v>7482265</v>
      </c>
      <c r="V140" s="126">
        <v>8690426</v>
      </c>
      <c r="W140" s="126">
        <v>8578095</v>
      </c>
      <c r="X140" s="126">
        <v>9658907</v>
      </c>
      <c r="Y140" s="126">
        <v>9827825</v>
      </c>
      <c r="Z140" s="126">
        <v>10065102</v>
      </c>
      <c r="AA140" s="126">
        <v>10856861</v>
      </c>
      <c r="AB140" s="126">
        <v>10893915</v>
      </c>
      <c r="AC140" s="126">
        <v>10320828</v>
      </c>
      <c r="AD140" s="126">
        <v>11442949</v>
      </c>
      <c r="AE140" s="126">
        <v>12022031</v>
      </c>
      <c r="AF140" s="126">
        <v>12477272</v>
      </c>
      <c r="AG140" s="126">
        <v>14133491</v>
      </c>
    </row>
    <row r="141" spans="18:33" ht="15" x14ac:dyDescent="0.2">
      <c r="R141" s="126" t="s">
        <v>86</v>
      </c>
      <c r="S141" s="126">
        <v>9111555</v>
      </c>
      <c r="T141" s="126">
        <v>9590928</v>
      </c>
      <c r="U141" s="126">
        <v>10815588</v>
      </c>
      <c r="V141" s="126">
        <v>10993660</v>
      </c>
      <c r="W141" s="126">
        <v>12588387</v>
      </c>
      <c r="X141" s="126">
        <v>13513273</v>
      </c>
      <c r="Y141" s="126">
        <v>15259467</v>
      </c>
      <c r="Z141" s="126">
        <v>17343275</v>
      </c>
      <c r="AA141" s="126">
        <v>19191677</v>
      </c>
      <c r="AB141" s="126">
        <v>19451950</v>
      </c>
      <c r="AC141" s="126">
        <v>19971529</v>
      </c>
      <c r="AD141" s="126">
        <v>20575365</v>
      </c>
      <c r="AE141" s="126">
        <v>18921216</v>
      </c>
      <c r="AF141" s="126">
        <v>19497479</v>
      </c>
      <c r="AG141" s="126">
        <v>19815403</v>
      </c>
    </row>
    <row r="142" spans="18:33" ht="15" x14ac:dyDescent="0.2">
      <c r="R142" s="126" t="s">
        <v>128</v>
      </c>
      <c r="S142" s="126">
        <v>7342626</v>
      </c>
      <c r="T142" s="126">
        <v>7169007</v>
      </c>
      <c r="U142" s="126">
        <v>8200385</v>
      </c>
      <c r="V142" s="126">
        <v>9885833</v>
      </c>
      <c r="W142" s="126">
        <v>10520395</v>
      </c>
      <c r="X142" s="126">
        <v>10486735</v>
      </c>
      <c r="Y142" s="126">
        <v>11571129</v>
      </c>
      <c r="Z142" s="126">
        <v>12582645</v>
      </c>
      <c r="AA142" s="126">
        <v>13855071</v>
      </c>
      <c r="AB142" s="126">
        <v>14805547</v>
      </c>
      <c r="AC142" s="126">
        <v>15643330</v>
      </c>
      <c r="AD142" s="126">
        <v>17288021</v>
      </c>
      <c r="AE142" s="126">
        <v>15802197</v>
      </c>
      <c r="AF142" s="126">
        <v>17014695</v>
      </c>
      <c r="AG142" s="126">
        <v>18068157</v>
      </c>
    </row>
    <row r="143" spans="18:33" ht="15" x14ac:dyDescent="0.2">
      <c r="R143" s="126" t="s">
        <v>149</v>
      </c>
      <c r="S143" s="126">
        <v>0</v>
      </c>
      <c r="T143" s="126">
        <v>0</v>
      </c>
      <c r="U143" s="126">
        <v>0</v>
      </c>
      <c r="V143" s="126">
        <v>0</v>
      </c>
      <c r="W143" s="126">
        <v>0</v>
      </c>
      <c r="X143" s="126">
        <v>0</v>
      </c>
      <c r="Y143" s="126">
        <v>0</v>
      </c>
      <c r="Z143" s="126">
        <v>0</v>
      </c>
      <c r="AA143" s="126">
        <v>0</v>
      </c>
      <c r="AB143" s="126">
        <v>820000</v>
      </c>
      <c r="AC143" s="126">
        <v>4015616</v>
      </c>
      <c r="AD143" s="126">
        <v>7971616</v>
      </c>
      <c r="AE143" s="126">
        <v>10034026</v>
      </c>
      <c r="AF143" s="126">
        <v>12922156</v>
      </c>
      <c r="AG143" s="126">
        <v>14963705</v>
      </c>
    </row>
    <row r="144" spans="18:33" ht="15.75" x14ac:dyDescent="0.25">
      <c r="R144" s="166" t="s">
        <v>3</v>
      </c>
      <c r="S144" s="166">
        <f t="shared" ref="S144:AB144" si="4">SUM(S121:S142)</f>
        <v>248230877</v>
      </c>
      <c r="T144" s="166">
        <f t="shared" si="4"/>
        <v>246218177</v>
      </c>
      <c r="U144" s="166">
        <f t="shared" si="4"/>
        <v>247779908</v>
      </c>
      <c r="V144" s="166">
        <f t="shared" si="4"/>
        <v>248199392</v>
      </c>
      <c r="W144" s="166">
        <f t="shared" si="4"/>
        <v>254061140</v>
      </c>
      <c r="X144" s="166">
        <f t="shared" si="4"/>
        <v>260793120</v>
      </c>
      <c r="Y144" s="166">
        <f t="shared" si="4"/>
        <v>264071074</v>
      </c>
      <c r="Z144" s="166">
        <f t="shared" si="4"/>
        <v>269071600</v>
      </c>
      <c r="AA144" s="166">
        <f t="shared" si="4"/>
        <v>277558350</v>
      </c>
      <c r="AB144" s="166">
        <f t="shared" si="4"/>
        <v>282861809</v>
      </c>
      <c r="AC144" s="344">
        <f>SUM(AC121:AC143)</f>
        <v>293786537</v>
      </c>
      <c r="AD144" s="344">
        <f>SUM(AD121:AD143)</f>
        <v>315767982</v>
      </c>
      <c r="AE144" s="344">
        <f>SUM(AE121:AE143)</f>
        <v>315778349</v>
      </c>
      <c r="AF144" s="344">
        <f>SUM(AF121:AF143)</f>
        <v>330385211</v>
      </c>
      <c r="AG144" s="344">
        <f>SUM(AG121:AG143)</f>
        <v>340970782</v>
      </c>
    </row>
    <row r="145" spans="19:21" ht="14.25" x14ac:dyDescent="0.2">
      <c r="S145" s="129"/>
      <c r="T145" s="129"/>
      <c r="U145" s="129"/>
    </row>
    <row r="146" spans="19:21" ht="14.25" x14ac:dyDescent="0.2">
      <c r="S146" s="129"/>
      <c r="T146" s="129"/>
      <c r="U146" s="129"/>
    </row>
    <row r="147" spans="19:21" ht="14.25" x14ac:dyDescent="0.2">
      <c r="S147" s="129"/>
      <c r="T147" s="129"/>
      <c r="U147" s="129"/>
    </row>
    <row r="148" spans="19:21" ht="14.25" x14ac:dyDescent="0.2">
      <c r="S148" s="129"/>
      <c r="T148" s="129"/>
      <c r="U148" s="129"/>
    </row>
    <row r="149" spans="19:21" ht="14.25" x14ac:dyDescent="0.2">
      <c r="S149" s="129"/>
      <c r="T149" s="129"/>
      <c r="U149" s="129"/>
    </row>
    <row r="150" spans="19:21" ht="14.25" x14ac:dyDescent="0.2">
      <c r="S150" s="129"/>
      <c r="T150" s="129"/>
      <c r="U150" s="129"/>
    </row>
  </sheetData>
  <mergeCells count="2">
    <mergeCell ref="A2:U2"/>
    <mergeCell ref="R7:U7"/>
  </mergeCells>
  <phoneticPr fontId="0" type="noConversion"/>
  <pageMargins left="0.51181102362204722" right="0.23" top="0.23622047244094491" bottom="0.23622047244094491" header="0.51181102362204722" footer="0.51181102362204722"/>
  <pageSetup paperSize="5" scale="31" orientation="portrait" r:id="rId1"/>
  <headerFooter alignWithMargins="0"/>
  <ignoredErrors>
    <ignoredError sqref="S118:T118 S144:T144 S116:T1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Y113"/>
  <sheetViews>
    <sheetView zoomScale="90" zoomScaleNormal="90" workbookViewId="0">
      <selection activeCell="N1" sqref="N1"/>
    </sheetView>
  </sheetViews>
  <sheetFormatPr defaultRowHeight="12.75" x14ac:dyDescent="0.2"/>
  <cols>
    <col min="14" max="14" width="16.140625" bestFit="1" customWidth="1"/>
    <col min="15" max="15" width="18.28515625" customWidth="1"/>
    <col min="16" max="16" width="16.140625" bestFit="1" customWidth="1"/>
    <col min="17" max="17" width="16" bestFit="1" customWidth="1"/>
    <col min="18" max="20" width="14.7109375" bestFit="1" customWidth="1"/>
    <col min="21" max="24" width="14.7109375" customWidth="1"/>
    <col min="25" max="25" width="15.28515625" bestFit="1" customWidth="1"/>
  </cols>
  <sheetData>
    <row r="1" spans="14:25" ht="15.75" thickBot="1" x14ac:dyDescent="0.3">
      <c r="N1" s="345" t="s">
        <v>171</v>
      </c>
      <c r="O1" s="346"/>
      <c r="P1" s="346"/>
      <c r="Q1" s="347"/>
    </row>
    <row r="2" spans="14:25" ht="27.75" customHeight="1" x14ac:dyDescent="0.2">
      <c r="N2" s="5" t="s">
        <v>34</v>
      </c>
      <c r="O2" s="6" t="s">
        <v>36</v>
      </c>
      <c r="P2" s="7" t="s">
        <v>33</v>
      </c>
      <c r="Q2" s="6" t="s">
        <v>182</v>
      </c>
    </row>
    <row r="3" spans="14:25" ht="15" x14ac:dyDescent="0.2">
      <c r="N3" s="348" t="s">
        <v>161</v>
      </c>
      <c r="O3" s="126">
        <v>21707</v>
      </c>
      <c r="P3" s="124">
        <v>208439304</v>
      </c>
      <c r="Q3" s="125">
        <f>(P3-194645171)/194645171</f>
        <v>7.086809772434581E-2</v>
      </c>
    </row>
    <row r="4" spans="14:25" ht="15" x14ac:dyDescent="0.2">
      <c r="N4" s="348" t="s">
        <v>162</v>
      </c>
      <c r="O4" s="126">
        <v>23855</v>
      </c>
      <c r="P4" s="124">
        <v>246592088</v>
      </c>
      <c r="Q4" s="295">
        <f t="shared" ref="Q4:Q11" si="0">(P4-P3)/P3</f>
        <v>0.18304025808875279</v>
      </c>
    </row>
    <row r="5" spans="14:25" ht="15" x14ac:dyDescent="0.2">
      <c r="N5" s="348" t="s">
        <v>163</v>
      </c>
      <c r="O5" s="126">
        <v>26187</v>
      </c>
      <c r="P5" s="124">
        <v>315767982</v>
      </c>
      <c r="Q5" s="295">
        <f t="shared" si="0"/>
        <v>0.28052762990514118</v>
      </c>
    </row>
    <row r="6" spans="14:25" ht="15" x14ac:dyDescent="0.2">
      <c r="N6" s="348" t="s">
        <v>164</v>
      </c>
      <c r="O6" s="126">
        <v>25878</v>
      </c>
      <c r="P6" s="124">
        <v>315778349</v>
      </c>
      <c r="Q6" s="295">
        <f t="shared" si="0"/>
        <v>3.2831067717308972E-5</v>
      </c>
    </row>
    <row r="7" spans="14:25" ht="15" x14ac:dyDescent="0.2">
      <c r="N7" s="348" t="s">
        <v>165</v>
      </c>
      <c r="O7" s="126">
        <v>26910</v>
      </c>
      <c r="P7" s="124">
        <v>330385211</v>
      </c>
      <c r="Q7" s="295">
        <f t="shared" si="0"/>
        <v>4.6256692538474191E-2</v>
      </c>
    </row>
    <row r="8" spans="14:25" ht="15" x14ac:dyDescent="0.2">
      <c r="N8" s="348" t="s">
        <v>166</v>
      </c>
      <c r="O8" s="124">
        <v>27206</v>
      </c>
      <c r="P8" s="124">
        <v>340970782</v>
      </c>
      <c r="Q8" s="295">
        <f t="shared" si="0"/>
        <v>3.2040087290711082E-2</v>
      </c>
      <c r="S8" s="294"/>
      <c r="T8" s="294"/>
      <c r="U8" s="294"/>
      <c r="V8" s="294"/>
      <c r="W8" s="294"/>
      <c r="X8" s="294"/>
      <c r="Y8" s="356"/>
    </row>
    <row r="9" spans="14:25" ht="15" x14ac:dyDescent="0.2">
      <c r="N9" s="348" t="s">
        <v>170</v>
      </c>
      <c r="O9" s="124">
        <v>27781</v>
      </c>
      <c r="P9" s="124">
        <v>350123960</v>
      </c>
      <c r="Q9" s="295">
        <f t="shared" si="0"/>
        <v>2.6844464344748461E-2</v>
      </c>
    </row>
    <row r="10" spans="14:25" ht="15" x14ac:dyDescent="0.2">
      <c r="N10" s="348" t="s">
        <v>176</v>
      </c>
      <c r="O10" s="124">
        <v>27829</v>
      </c>
      <c r="P10" s="124">
        <v>345245884</v>
      </c>
      <c r="Q10" s="295">
        <f t="shared" si="0"/>
        <v>-1.3932425532945531E-2</v>
      </c>
    </row>
    <row r="11" spans="14:25" ht="15" x14ac:dyDescent="0.2">
      <c r="N11" s="348" t="s">
        <v>178</v>
      </c>
      <c r="O11" s="124">
        <v>28749</v>
      </c>
      <c r="P11" s="124">
        <v>361637961</v>
      </c>
      <c r="Q11" s="295">
        <f t="shared" si="0"/>
        <v>4.7479427734466485E-2</v>
      </c>
    </row>
    <row r="12" spans="14:25" ht="15" x14ac:dyDescent="0.2">
      <c r="N12" s="348" t="s">
        <v>180</v>
      </c>
      <c r="O12" s="124">
        <v>28803</v>
      </c>
      <c r="P12" s="124">
        <v>368468084</v>
      </c>
      <c r="Q12" s="295">
        <f t="shared" ref="Q12" si="1">(P12-P11)/P11</f>
        <v>1.8886631760430702E-2</v>
      </c>
    </row>
    <row r="13" spans="14:25" ht="15" x14ac:dyDescent="0.2">
      <c r="N13" s="348" t="s">
        <v>181</v>
      </c>
      <c r="O13" s="124">
        <v>27965</v>
      </c>
      <c r="P13" s="124">
        <v>343596071</v>
      </c>
      <c r="Q13" s="295">
        <f t="shared" ref="Q13" si="2">(P13-P12)/P12</f>
        <v>-6.7501132608272257E-2</v>
      </c>
    </row>
    <row r="14" spans="14:25" ht="15" x14ac:dyDescent="0.2">
      <c r="N14" s="348" t="s">
        <v>183</v>
      </c>
      <c r="O14" s="124">
        <v>28156</v>
      </c>
      <c r="P14" s="124">
        <v>343168997</v>
      </c>
      <c r="Q14" s="295">
        <f t="shared" ref="Q14" si="3">(P14-P13)/P13</f>
        <v>-1.2429536774301473E-3</v>
      </c>
    </row>
    <row r="17" spans="14:16" ht="13.5" thickBot="1" x14ac:dyDescent="0.25"/>
    <row r="18" spans="14:16" ht="32.25" thickBot="1" x14ac:dyDescent="0.3">
      <c r="N18" s="134" t="s">
        <v>89</v>
      </c>
      <c r="O18" s="134" t="s">
        <v>36</v>
      </c>
      <c r="P18" s="134" t="s">
        <v>91</v>
      </c>
    </row>
    <row r="19" spans="14:16" ht="15" x14ac:dyDescent="0.2">
      <c r="N19" s="156" t="s">
        <v>32</v>
      </c>
      <c r="O19" s="414">
        <f>Prayas!C63</f>
        <v>25768</v>
      </c>
      <c r="P19" s="137">
        <f>O19/O$23</f>
        <v>0.91518681630913479</v>
      </c>
    </row>
    <row r="20" spans="14:16" ht="15" x14ac:dyDescent="0.2">
      <c r="N20" s="353" t="s">
        <v>90</v>
      </c>
      <c r="O20" s="415">
        <f>Prayas!C64</f>
        <v>2376</v>
      </c>
      <c r="P20" s="137">
        <f>O20/O$23</f>
        <v>8.4386986787896009E-2</v>
      </c>
    </row>
    <row r="21" spans="14:16" ht="15" x14ac:dyDescent="0.2">
      <c r="N21" s="163" t="s">
        <v>103</v>
      </c>
      <c r="O21" s="415">
        <f>Prayas!C65</f>
        <v>2</v>
      </c>
      <c r="P21" s="137">
        <f>O21/O$23</f>
        <v>7.1032817161528622E-5</v>
      </c>
    </row>
    <row r="22" spans="14:16" ht="15.75" thickBot="1" x14ac:dyDescent="0.25">
      <c r="N22" s="413" t="s">
        <v>143</v>
      </c>
      <c r="O22" s="415">
        <f>Prayas!C66</f>
        <v>10</v>
      </c>
      <c r="P22" s="137">
        <f>O22/O$23</f>
        <v>3.5516408580764315E-4</v>
      </c>
    </row>
    <row r="23" spans="14:16" ht="16.5" thickBot="1" x14ac:dyDescent="0.3">
      <c r="N23" s="399" t="s">
        <v>3</v>
      </c>
      <c r="O23" s="417">
        <f>SUM(O19:O22)</f>
        <v>28156</v>
      </c>
      <c r="P23" s="418">
        <f>SUM(P19:P22)</f>
        <v>0.99999999999999989</v>
      </c>
    </row>
    <row r="24" spans="14:16" ht="15" x14ac:dyDescent="0.2">
      <c r="N24" s="161" t="s">
        <v>93</v>
      </c>
      <c r="O24" s="415">
        <f>Prayas!C61</f>
        <v>15510</v>
      </c>
      <c r="P24" s="396">
        <f>O24/O$26</f>
        <v>0.55085949708765447</v>
      </c>
    </row>
    <row r="25" spans="14:16" ht="15.75" thickBot="1" x14ac:dyDescent="0.25">
      <c r="N25" s="402" t="s">
        <v>94</v>
      </c>
      <c r="O25" s="416">
        <f>Prayas!C62</f>
        <v>12646</v>
      </c>
      <c r="P25" s="420">
        <f>O25/O$26</f>
        <v>0.44914050291234553</v>
      </c>
    </row>
    <row r="26" spans="14:16" ht="16.5" thickBot="1" x14ac:dyDescent="0.3">
      <c r="N26" s="399" t="s">
        <v>3</v>
      </c>
      <c r="O26" s="417">
        <f>SUM(O24:O25)</f>
        <v>28156</v>
      </c>
      <c r="P26" s="419">
        <f>SUM(P24:P25)</f>
        <v>1</v>
      </c>
    </row>
    <row r="27" spans="14:16" ht="13.5" thickBot="1" x14ac:dyDescent="0.25"/>
    <row r="28" spans="14:16" ht="16.5" thickBot="1" x14ac:dyDescent="0.3">
      <c r="N28" s="153" t="s">
        <v>89</v>
      </c>
      <c r="O28" s="154" t="s">
        <v>33</v>
      </c>
      <c r="P28" s="134" t="s">
        <v>91</v>
      </c>
    </row>
    <row r="29" spans="14:16" ht="15" x14ac:dyDescent="0.2">
      <c r="N29" s="156" t="s">
        <v>32</v>
      </c>
      <c r="O29" s="133">
        <f>Prayas!C67</f>
        <v>320627445</v>
      </c>
      <c r="P29" s="354">
        <f>O29/O$33</f>
        <v>0.93431355338897348</v>
      </c>
    </row>
    <row r="30" spans="14:16" ht="15" x14ac:dyDescent="0.2">
      <c r="N30" s="138" t="s">
        <v>90</v>
      </c>
      <c r="O30" s="139">
        <f>Prayas!C68</f>
        <v>22274708</v>
      </c>
      <c r="P30" s="355">
        <f>O30/O$33</f>
        <v>6.4908858885058318E-2</v>
      </c>
    </row>
    <row r="31" spans="14:16" ht="15" x14ac:dyDescent="0.2">
      <c r="N31" s="138" t="s">
        <v>103</v>
      </c>
      <c r="O31" s="139">
        <f>Prayas!C69</f>
        <v>9566</v>
      </c>
      <c r="P31" s="355">
        <f>O31/O$33</f>
        <v>2.7875478506585487E-5</v>
      </c>
    </row>
    <row r="32" spans="14:16" ht="15.75" thickBot="1" x14ac:dyDescent="0.25">
      <c r="N32" s="353" t="s">
        <v>143</v>
      </c>
      <c r="O32" s="397">
        <f>Prayas!C70</f>
        <v>257278</v>
      </c>
      <c r="P32" s="398">
        <f>O32/O$33</f>
        <v>7.4971224746156191E-4</v>
      </c>
    </row>
    <row r="33" spans="14:16" ht="16.5" thickBot="1" x14ac:dyDescent="0.3">
      <c r="N33" s="399" t="s">
        <v>3</v>
      </c>
      <c r="O33" s="400">
        <f>SUM(O29:O32)</f>
        <v>343168997</v>
      </c>
      <c r="P33" s="401">
        <f>SUM(P29:P32)</f>
        <v>1</v>
      </c>
    </row>
    <row r="34" spans="14:16" ht="15" x14ac:dyDescent="0.2">
      <c r="N34" s="161" t="s">
        <v>93</v>
      </c>
      <c r="O34" s="357">
        <f>Prayas!C59</f>
        <v>184828533</v>
      </c>
      <c r="P34" s="396">
        <f>O34/O$36</f>
        <v>0.53859333044587354</v>
      </c>
    </row>
    <row r="35" spans="14:16" ht="15.75" thickBot="1" x14ac:dyDescent="0.25">
      <c r="N35" s="402" t="s">
        <v>94</v>
      </c>
      <c r="O35" s="397">
        <f>Prayas!C60</f>
        <v>158340464</v>
      </c>
      <c r="P35" s="403">
        <f>O35/O$36</f>
        <v>0.4614066695541264</v>
      </c>
    </row>
    <row r="36" spans="14:16" ht="16.5" thickBot="1" x14ac:dyDescent="0.3">
      <c r="N36" s="399" t="s">
        <v>3</v>
      </c>
      <c r="O36" s="400">
        <f>SUM(O34:O35)</f>
        <v>343168997</v>
      </c>
      <c r="P36" s="404">
        <f>SUM(P34:P35)</f>
        <v>1</v>
      </c>
    </row>
    <row r="37" spans="14:16" ht="13.5" thickBot="1" x14ac:dyDescent="0.25"/>
    <row r="38" spans="14:16" ht="16.5" thickBot="1" x14ac:dyDescent="0.3">
      <c r="N38" s="132" t="s">
        <v>117</v>
      </c>
      <c r="O38" s="132" t="s">
        <v>118</v>
      </c>
      <c r="P38" s="132" t="s">
        <v>119</v>
      </c>
    </row>
    <row r="39" spans="14:16" ht="15" x14ac:dyDescent="0.2">
      <c r="N39" s="410" t="s">
        <v>133</v>
      </c>
      <c r="O39" s="412">
        <f>'BranchWise TotalPortfolio'!D6</f>
        <v>589</v>
      </c>
      <c r="P39" s="411">
        <f>'BranchWise TotalPortfolio'!D13</f>
        <v>7055536</v>
      </c>
    </row>
    <row r="40" spans="14:16" ht="15" x14ac:dyDescent="0.2">
      <c r="N40" s="124" t="s">
        <v>129</v>
      </c>
      <c r="O40" s="405">
        <f>'BranchWise TotalPortfolio'!E6</f>
        <v>2402</v>
      </c>
      <c r="P40" s="405">
        <f>'BranchWise TotalPortfolio'!E13</f>
        <v>33851854</v>
      </c>
    </row>
    <row r="41" spans="14:16" ht="15" x14ac:dyDescent="0.2">
      <c r="N41" s="124" t="s">
        <v>97</v>
      </c>
      <c r="O41" s="405">
        <f>'BranchWise TotalPortfolio'!F6</f>
        <v>1156</v>
      </c>
      <c r="P41" s="405">
        <f>'BranchWise TotalPortfolio'!F13</f>
        <v>15603100</v>
      </c>
    </row>
    <row r="42" spans="14:16" ht="15" x14ac:dyDescent="0.2">
      <c r="N42" s="124" t="s">
        <v>101</v>
      </c>
      <c r="O42" s="405">
        <f>'BranchWise TotalPortfolio'!G6</f>
        <v>2746</v>
      </c>
      <c r="P42" s="405">
        <f>'BranchWise TotalPortfolio'!G13</f>
        <v>32539656</v>
      </c>
    </row>
    <row r="43" spans="14:16" ht="15" x14ac:dyDescent="0.2">
      <c r="N43" s="124" t="s">
        <v>130</v>
      </c>
      <c r="O43" s="405">
        <f>'BranchWise TotalPortfolio'!H6</f>
        <v>1492</v>
      </c>
      <c r="P43" s="405">
        <f>'BranchWise TotalPortfolio'!H13</f>
        <v>20463860</v>
      </c>
    </row>
    <row r="44" spans="14:16" ht="15" x14ac:dyDescent="0.2">
      <c r="N44" s="124" t="s">
        <v>96</v>
      </c>
      <c r="O44" s="405">
        <f>'BranchWise TotalPortfolio'!I6</f>
        <v>88</v>
      </c>
      <c r="P44" s="405">
        <f>'BranchWise TotalPortfolio'!I13</f>
        <v>484370</v>
      </c>
    </row>
    <row r="45" spans="14:16" ht="15" x14ac:dyDescent="0.2">
      <c r="N45" s="124" t="s">
        <v>77</v>
      </c>
      <c r="O45" s="405">
        <f>'BranchWise TotalPortfolio'!J6</f>
        <v>1171</v>
      </c>
      <c r="P45" s="405">
        <f>'BranchWise TotalPortfolio'!J13</f>
        <v>13576031</v>
      </c>
    </row>
    <row r="46" spans="14:16" ht="15" x14ac:dyDescent="0.2">
      <c r="N46" s="124" t="s">
        <v>78</v>
      </c>
      <c r="O46" s="405">
        <f>'BranchWise TotalPortfolio'!K6</f>
        <v>1183</v>
      </c>
      <c r="P46" s="405">
        <f>'BranchWise TotalPortfolio'!K13</f>
        <v>13178281</v>
      </c>
    </row>
    <row r="47" spans="14:16" ht="15" x14ac:dyDescent="0.2">
      <c r="N47" s="124" t="s">
        <v>111</v>
      </c>
      <c r="O47" s="405">
        <f>'BranchWise TotalPortfolio'!L6</f>
        <v>937</v>
      </c>
      <c r="P47" s="405">
        <f>'BranchWise TotalPortfolio'!L13</f>
        <v>11265780</v>
      </c>
    </row>
    <row r="48" spans="14:16" ht="15" x14ac:dyDescent="0.2">
      <c r="N48" s="124" t="s">
        <v>98</v>
      </c>
      <c r="O48" s="405">
        <f>'BranchWise TotalPortfolio'!M6</f>
        <v>415</v>
      </c>
      <c r="P48" s="405">
        <f>'BranchWise TotalPortfolio'!M13</f>
        <v>3496572</v>
      </c>
    </row>
    <row r="49" spans="14:16" ht="15" x14ac:dyDescent="0.2">
      <c r="N49" s="124" t="s">
        <v>110</v>
      </c>
      <c r="O49" s="405">
        <f>'BranchWise TotalPortfolio'!N6</f>
        <v>678</v>
      </c>
      <c r="P49" s="405">
        <f>'BranchWise TotalPortfolio'!N13</f>
        <v>9577639</v>
      </c>
    </row>
    <row r="50" spans="14:16" ht="15" x14ac:dyDescent="0.2">
      <c r="N50" s="124" t="s">
        <v>107</v>
      </c>
      <c r="O50" s="405">
        <f>'BranchWise TotalPortfolio'!O6</f>
        <v>1701</v>
      </c>
      <c r="P50" s="405">
        <f>'BranchWise TotalPortfolio'!O13</f>
        <v>23869695</v>
      </c>
    </row>
    <row r="51" spans="14:16" ht="15" x14ac:dyDescent="0.2">
      <c r="N51" s="124" t="s">
        <v>175</v>
      </c>
      <c r="O51" s="405">
        <f>'BranchWise TotalPortfolio'!P6</f>
        <v>1401</v>
      </c>
      <c r="P51" s="405">
        <f>'BranchWise TotalPortfolio'!P13</f>
        <v>17176160</v>
      </c>
    </row>
    <row r="52" spans="14:16" ht="15" x14ac:dyDescent="0.2">
      <c r="N52" s="124" t="s">
        <v>109</v>
      </c>
      <c r="O52" s="405">
        <f>'BranchWise TotalPortfolio'!Q6</f>
        <v>2284</v>
      </c>
      <c r="P52" s="405">
        <f>'BranchWise TotalPortfolio'!Q13</f>
        <v>30107522</v>
      </c>
    </row>
    <row r="53" spans="14:16" ht="15" x14ac:dyDescent="0.2">
      <c r="N53" s="124" t="s">
        <v>113</v>
      </c>
      <c r="O53" s="405">
        <f>'BranchWise TotalPortfolio'!R6</f>
        <v>1488</v>
      </c>
      <c r="P53" s="405">
        <f>'BranchWise TotalPortfolio'!R13</f>
        <v>14803872</v>
      </c>
    </row>
    <row r="54" spans="14:16" ht="15" x14ac:dyDescent="0.2">
      <c r="N54" s="124" t="s">
        <v>106</v>
      </c>
      <c r="O54" s="405">
        <f>'BranchWise TotalPortfolio'!S6</f>
        <v>1067</v>
      </c>
      <c r="P54" s="405">
        <f>'BranchWise TotalPortfolio'!S13</f>
        <v>11270206</v>
      </c>
    </row>
    <row r="55" spans="14:16" ht="15" x14ac:dyDescent="0.2">
      <c r="N55" s="124" t="s">
        <v>112</v>
      </c>
      <c r="O55" s="405">
        <f>'BranchWise TotalPortfolio'!T6</f>
        <v>398</v>
      </c>
      <c r="P55" s="405">
        <f>'BranchWise TotalPortfolio'!T13</f>
        <v>5180160</v>
      </c>
    </row>
    <row r="56" spans="14:16" ht="15" x14ac:dyDescent="0.2">
      <c r="N56" s="124" t="s">
        <v>100</v>
      </c>
      <c r="O56" s="405">
        <f>'BranchWise TotalPortfolio'!U6</f>
        <v>983</v>
      </c>
      <c r="P56" s="405">
        <f>'BranchWise TotalPortfolio'!U13</f>
        <v>12648346</v>
      </c>
    </row>
    <row r="57" spans="14:16" ht="15" x14ac:dyDescent="0.2">
      <c r="N57" s="124" t="s">
        <v>86</v>
      </c>
      <c r="O57" s="405">
        <f>'BranchWise TotalPortfolio'!V6</f>
        <v>1971</v>
      </c>
      <c r="P57" s="405">
        <f>'BranchWise TotalPortfolio'!V13</f>
        <v>21187234</v>
      </c>
    </row>
    <row r="58" spans="14:16" ht="15" x14ac:dyDescent="0.2">
      <c r="N58" s="124" t="s">
        <v>128</v>
      </c>
      <c r="O58" s="405">
        <f>'BranchWise TotalPortfolio'!W6</f>
        <v>1917</v>
      </c>
      <c r="P58" s="405">
        <f>'BranchWise TotalPortfolio'!W13</f>
        <v>18597471</v>
      </c>
    </row>
    <row r="59" spans="14:16" ht="15" x14ac:dyDescent="0.2">
      <c r="N59" s="124" t="s">
        <v>149</v>
      </c>
      <c r="O59" s="405">
        <f>'BranchWise TotalPortfolio'!X6</f>
        <v>1532</v>
      </c>
      <c r="P59" s="405">
        <f>'BranchWise TotalPortfolio'!X13</f>
        <v>17693211</v>
      </c>
    </row>
    <row r="60" spans="14:16" ht="15.75" thickBot="1" x14ac:dyDescent="0.25">
      <c r="N60" s="406" t="s">
        <v>168</v>
      </c>
      <c r="O60" s="407">
        <f>'BranchWise TotalPortfolio'!Y6</f>
        <v>557</v>
      </c>
      <c r="P60" s="407">
        <f>'BranchWise TotalPortfolio'!Y13</f>
        <v>9542441</v>
      </c>
    </row>
    <row r="61" spans="14:16" ht="16.5" thickBot="1" x14ac:dyDescent="0.3">
      <c r="N61" s="408" t="s">
        <v>3</v>
      </c>
      <c r="O61" s="400">
        <f>SUM(O39:O60)</f>
        <v>28156</v>
      </c>
      <c r="P61" s="409">
        <f>SUM(P39:P60)</f>
        <v>343168997</v>
      </c>
    </row>
    <row r="65" spans="16:25" ht="15.75" x14ac:dyDescent="0.25">
      <c r="P65" s="386" t="s">
        <v>34</v>
      </c>
      <c r="Q65" s="387" t="s">
        <v>164</v>
      </c>
      <c r="R65" s="388" t="s">
        <v>165</v>
      </c>
      <c r="S65" s="388" t="s">
        <v>166</v>
      </c>
      <c r="T65" s="388" t="s">
        <v>170</v>
      </c>
      <c r="U65" s="388" t="s">
        <v>176</v>
      </c>
      <c r="V65" s="388" t="s">
        <v>178</v>
      </c>
      <c r="W65" s="388" t="s">
        <v>180</v>
      </c>
      <c r="X65" s="388" t="s">
        <v>181</v>
      </c>
      <c r="Y65" s="388" t="s">
        <v>183</v>
      </c>
    </row>
    <row r="66" spans="16:25" ht="15" x14ac:dyDescent="0.2">
      <c r="P66" s="126" t="s">
        <v>133</v>
      </c>
      <c r="Q66" s="126">
        <v>491</v>
      </c>
      <c r="R66" s="126">
        <v>502</v>
      </c>
      <c r="S66" s="126">
        <v>523</v>
      </c>
      <c r="T66" s="126">
        <v>545</v>
      </c>
      <c r="U66" s="126">
        <v>537</v>
      </c>
      <c r="V66" s="126">
        <v>570</v>
      </c>
      <c r="W66" s="126">
        <v>584</v>
      </c>
      <c r="X66" s="126">
        <v>574</v>
      </c>
      <c r="Y66" s="124">
        <f>'BranchWise TotalPortfolio'!D6</f>
        <v>589</v>
      </c>
    </row>
    <row r="67" spans="16:25" ht="15" x14ac:dyDescent="0.2">
      <c r="P67" s="126" t="s">
        <v>129</v>
      </c>
      <c r="Q67" s="126">
        <v>2229</v>
      </c>
      <c r="R67" s="126">
        <v>2321</v>
      </c>
      <c r="S67" s="126">
        <v>2314</v>
      </c>
      <c r="T67" s="126">
        <v>2273</v>
      </c>
      <c r="U67" s="124">
        <v>2313</v>
      </c>
      <c r="V67" s="124">
        <v>2334</v>
      </c>
      <c r="W67" s="124">
        <v>2443</v>
      </c>
      <c r="X67" s="124">
        <v>2333</v>
      </c>
      <c r="Y67" s="124">
        <f>'BranchWise TotalPortfolio'!E6</f>
        <v>2402</v>
      </c>
    </row>
    <row r="68" spans="16:25" ht="15" x14ac:dyDescent="0.2">
      <c r="P68" s="126" t="s">
        <v>97</v>
      </c>
      <c r="Q68" s="126">
        <v>1215</v>
      </c>
      <c r="R68" s="126">
        <v>1189</v>
      </c>
      <c r="S68" s="126">
        <v>1171</v>
      </c>
      <c r="T68" s="126">
        <v>1154</v>
      </c>
      <c r="U68" s="124">
        <v>1133</v>
      </c>
      <c r="V68" s="124">
        <v>1157</v>
      </c>
      <c r="W68" s="124">
        <v>1134</v>
      </c>
      <c r="X68" s="124">
        <v>1062</v>
      </c>
      <c r="Y68" s="124">
        <f>'BranchWise TotalPortfolio'!F6</f>
        <v>1156</v>
      </c>
    </row>
    <row r="69" spans="16:25" ht="15" x14ac:dyDescent="0.2">
      <c r="P69" s="126" t="s">
        <v>101</v>
      </c>
      <c r="Q69" s="126">
        <v>2229</v>
      </c>
      <c r="R69" s="126">
        <v>2495</v>
      </c>
      <c r="S69" s="126">
        <v>2614</v>
      </c>
      <c r="T69" s="126">
        <v>2670</v>
      </c>
      <c r="U69" s="124">
        <v>2682</v>
      </c>
      <c r="V69" s="124">
        <v>2784</v>
      </c>
      <c r="W69" s="124">
        <v>2858</v>
      </c>
      <c r="X69" s="124">
        <v>2757</v>
      </c>
      <c r="Y69" s="124">
        <f>'BranchWise TotalPortfolio'!G6</f>
        <v>2746</v>
      </c>
    </row>
    <row r="70" spans="16:25" ht="15" x14ac:dyDescent="0.2">
      <c r="P70" s="126" t="s">
        <v>130</v>
      </c>
      <c r="Q70" s="126">
        <v>1400</v>
      </c>
      <c r="R70" s="126">
        <v>1451</v>
      </c>
      <c r="S70" s="126">
        <v>1426</v>
      </c>
      <c r="T70" s="126">
        <v>1460</v>
      </c>
      <c r="U70" s="124">
        <v>1513</v>
      </c>
      <c r="V70" s="124">
        <v>1562</v>
      </c>
      <c r="W70" s="124">
        <v>1563</v>
      </c>
      <c r="X70" s="124">
        <v>1469</v>
      </c>
      <c r="Y70" s="124">
        <f>'BranchWise TotalPortfolio'!H6</f>
        <v>1492</v>
      </c>
    </row>
    <row r="71" spans="16:25" ht="15" x14ac:dyDescent="0.2">
      <c r="P71" s="126" t="s">
        <v>96</v>
      </c>
      <c r="Q71" s="126">
        <v>97</v>
      </c>
      <c r="R71" s="126">
        <v>95</v>
      </c>
      <c r="S71" s="126">
        <v>93</v>
      </c>
      <c r="T71" s="126">
        <v>91</v>
      </c>
      <c r="U71" s="126">
        <v>91</v>
      </c>
      <c r="V71" s="126">
        <v>90</v>
      </c>
      <c r="W71" s="126">
        <v>88</v>
      </c>
      <c r="X71" s="126">
        <v>88</v>
      </c>
      <c r="Y71" s="124">
        <f>'BranchWise TotalPortfolio'!I6</f>
        <v>88</v>
      </c>
    </row>
    <row r="72" spans="16:25" ht="15" x14ac:dyDescent="0.2">
      <c r="P72" s="126" t="s">
        <v>77</v>
      </c>
      <c r="Q72" s="126">
        <v>1172</v>
      </c>
      <c r="R72" s="126">
        <v>1199</v>
      </c>
      <c r="S72" s="126">
        <v>1213</v>
      </c>
      <c r="T72" s="126">
        <v>1204</v>
      </c>
      <c r="U72" s="124">
        <v>1204</v>
      </c>
      <c r="V72" s="124">
        <v>1212</v>
      </c>
      <c r="W72" s="124">
        <v>1187</v>
      </c>
      <c r="X72" s="124">
        <v>1157</v>
      </c>
      <c r="Y72" s="124">
        <f>'BranchWise TotalPortfolio'!J6</f>
        <v>1171</v>
      </c>
    </row>
    <row r="73" spans="16:25" ht="15" x14ac:dyDescent="0.2">
      <c r="P73" s="126" t="s">
        <v>78</v>
      </c>
      <c r="Q73" s="126">
        <v>1049</v>
      </c>
      <c r="R73" s="126">
        <v>1068</v>
      </c>
      <c r="S73" s="126">
        <v>1100</v>
      </c>
      <c r="T73" s="126">
        <v>1138</v>
      </c>
      <c r="U73" s="124">
        <v>1149</v>
      </c>
      <c r="V73" s="124">
        <v>1205</v>
      </c>
      <c r="W73" s="124">
        <v>1232</v>
      </c>
      <c r="X73" s="124">
        <v>1174</v>
      </c>
      <c r="Y73" s="124">
        <f>'BranchWise TotalPortfolio'!K6</f>
        <v>1183</v>
      </c>
    </row>
    <row r="74" spans="16:25" ht="15" x14ac:dyDescent="0.2">
      <c r="P74" s="126" t="s">
        <v>111</v>
      </c>
      <c r="Q74" s="126">
        <v>1032</v>
      </c>
      <c r="R74" s="126">
        <v>1026</v>
      </c>
      <c r="S74" s="126">
        <v>1071</v>
      </c>
      <c r="T74" s="126">
        <v>1057</v>
      </c>
      <c r="U74" s="124">
        <v>1048</v>
      </c>
      <c r="V74" s="124">
        <v>1050</v>
      </c>
      <c r="W74" s="124">
        <v>1013</v>
      </c>
      <c r="X74" s="124">
        <v>958</v>
      </c>
      <c r="Y74" s="124">
        <f>'BranchWise TotalPortfolio'!L6</f>
        <v>937</v>
      </c>
    </row>
    <row r="75" spans="16:25" ht="15" x14ac:dyDescent="0.2">
      <c r="P75" s="126" t="s">
        <v>98</v>
      </c>
      <c r="Q75" s="126">
        <v>991</v>
      </c>
      <c r="R75" s="126">
        <v>947</v>
      </c>
      <c r="S75" s="126">
        <v>871</v>
      </c>
      <c r="T75" s="126">
        <v>888</v>
      </c>
      <c r="U75" s="126">
        <v>757</v>
      </c>
      <c r="V75" s="126">
        <v>702</v>
      </c>
      <c r="W75" s="126">
        <v>562</v>
      </c>
      <c r="X75" s="126">
        <v>517</v>
      </c>
      <c r="Y75" s="124">
        <f>'BranchWise TotalPortfolio'!M6</f>
        <v>415</v>
      </c>
    </row>
    <row r="76" spans="16:25" ht="15" x14ac:dyDescent="0.2">
      <c r="P76" s="126" t="s">
        <v>110</v>
      </c>
      <c r="Q76" s="126">
        <v>660</v>
      </c>
      <c r="R76" s="126">
        <v>675</v>
      </c>
      <c r="S76" s="126">
        <v>655</v>
      </c>
      <c r="T76" s="126">
        <v>657</v>
      </c>
      <c r="U76" s="126">
        <v>616</v>
      </c>
      <c r="V76" s="126">
        <v>657</v>
      </c>
      <c r="W76" s="126">
        <v>637</v>
      </c>
      <c r="X76" s="126">
        <v>677</v>
      </c>
      <c r="Y76" s="124">
        <f>'BranchWise TotalPortfolio'!N6</f>
        <v>678</v>
      </c>
    </row>
    <row r="77" spans="16:25" ht="15" x14ac:dyDescent="0.2">
      <c r="P77" s="126" t="s">
        <v>107</v>
      </c>
      <c r="Q77" s="126">
        <v>1351</v>
      </c>
      <c r="R77" s="126">
        <v>1405</v>
      </c>
      <c r="S77" s="126">
        <v>1389</v>
      </c>
      <c r="T77" s="126">
        <v>1449</v>
      </c>
      <c r="U77" s="124">
        <v>1455</v>
      </c>
      <c r="V77" s="124">
        <v>1571</v>
      </c>
      <c r="W77" s="124">
        <v>1649</v>
      </c>
      <c r="X77" s="124">
        <v>1674</v>
      </c>
      <c r="Y77" s="124">
        <f>'BranchWise TotalPortfolio'!O6</f>
        <v>1701</v>
      </c>
    </row>
    <row r="78" spans="16:25" ht="15" x14ac:dyDescent="0.2">
      <c r="P78" s="126" t="s">
        <v>175</v>
      </c>
      <c r="Q78" s="126">
        <v>1411</v>
      </c>
      <c r="R78" s="126">
        <v>1425</v>
      </c>
      <c r="S78" s="126">
        <v>1455</v>
      </c>
      <c r="T78" s="126">
        <v>1469</v>
      </c>
      <c r="U78" s="124">
        <v>1547</v>
      </c>
      <c r="V78" s="124">
        <v>1509</v>
      </c>
      <c r="W78" s="124">
        <v>1491</v>
      </c>
      <c r="X78" s="124">
        <v>1429</v>
      </c>
      <c r="Y78" s="124">
        <f>'BranchWise TotalPortfolio'!P6</f>
        <v>1401</v>
      </c>
    </row>
    <row r="79" spans="16:25" ht="15" x14ac:dyDescent="0.2">
      <c r="P79" s="126" t="s">
        <v>109</v>
      </c>
      <c r="Q79" s="126">
        <v>2042</v>
      </c>
      <c r="R79" s="126">
        <v>2115</v>
      </c>
      <c r="S79" s="126">
        <v>2151</v>
      </c>
      <c r="T79" s="126">
        <v>2239</v>
      </c>
      <c r="U79" s="124">
        <v>2126</v>
      </c>
      <c r="V79" s="124">
        <v>2240</v>
      </c>
      <c r="W79" s="124">
        <v>2294</v>
      </c>
      <c r="X79" s="124">
        <v>2293</v>
      </c>
      <c r="Y79" s="124">
        <f>'BranchWise TotalPortfolio'!Q6</f>
        <v>2284</v>
      </c>
    </row>
    <row r="80" spans="16:25" ht="15" x14ac:dyDescent="0.2">
      <c r="P80" s="126" t="s">
        <v>113</v>
      </c>
      <c r="Q80" s="126">
        <v>1645</v>
      </c>
      <c r="R80" s="126">
        <v>1690</v>
      </c>
      <c r="S80" s="126">
        <v>1666</v>
      </c>
      <c r="T80" s="126">
        <v>1711</v>
      </c>
      <c r="U80" s="124">
        <v>1614</v>
      </c>
      <c r="V80" s="124">
        <v>1697</v>
      </c>
      <c r="W80" s="124">
        <v>1568</v>
      </c>
      <c r="X80" s="124">
        <v>1530</v>
      </c>
      <c r="Y80" s="124">
        <f>'BranchWise TotalPortfolio'!R6</f>
        <v>1488</v>
      </c>
    </row>
    <row r="81" spans="16:25" ht="15" x14ac:dyDescent="0.2">
      <c r="P81" s="126" t="s">
        <v>106</v>
      </c>
      <c r="Q81" s="126">
        <v>1150</v>
      </c>
      <c r="R81" s="126">
        <v>1163</v>
      </c>
      <c r="S81" s="126">
        <v>1134</v>
      </c>
      <c r="T81" s="126">
        <v>1162</v>
      </c>
      <c r="U81" s="124">
        <v>1130</v>
      </c>
      <c r="V81" s="124">
        <v>1085</v>
      </c>
      <c r="W81" s="124">
        <v>1065</v>
      </c>
      <c r="X81" s="124">
        <v>1047</v>
      </c>
      <c r="Y81" s="124">
        <f>'BranchWise TotalPortfolio'!S6</f>
        <v>1067</v>
      </c>
    </row>
    <row r="82" spans="16:25" ht="15" x14ac:dyDescent="0.2">
      <c r="P82" s="126" t="s">
        <v>112</v>
      </c>
      <c r="Q82" s="126">
        <v>546</v>
      </c>
      <c r="R82" s="126">
        <v>528</v>
      </c>
      <c r="S82" s="126">
        <v>527</v>
      </c>
      <c r="T82" s="126">
        <v>523</v>
      </c>
      <c r="U82" s="126">
        <v>480</v>
      </c>
      <c r="V82" s="126">
        <v>482</v>
      </c>
      <c r="W82" s="126">
        <v>433</v>
      </c>
      <c r="X82" s="126">
        <v>359</v>
      </c>
      <c r="Y82" s="124">
        <f>'BranchWise TotalPortfolio'!T6</f>
        <v>398</v>
      </c>
    </row>
    <row r="83" spans="16:25" ht="15" x14ac:dyDescent="0.2">
      <c r="P83" s="126" t="s">
        <v>100</v>
      </c>
      <c r="Q83" s="126">
        <v>1036</v>
      </c>
      <c r="R83" s="126">
        <v>1079</v>
      </c>
      <c r="S83" s="126">
        <v>1140</v>
      </c>
      <c r="T83" s="126">
        <v>1140</v>
      </c>
      <c r="U83" s="124">
        <v>1114</v>
      </c>
      <c r="V83" s="124">
        <v>1115</v>
      </c>
      <c r="W83" s="124">
        <v>1081</v>
      </c>
      <c r="X83" s="124">
        <v>988</v>
      </c>
      <c r="Y83" s="124">
        <f>'BranchWise TotalPortfolio'!U6</f>
        <v>983</v>
      </c>
    </row>
    <row r="84" spans="16:25" ht="15" x14ac:dyDescent="0.2">
      <c r="P84" s="126" t="s">
        <v>86</v>
      </c>
      <c r="Q84" s="126">
        <v>1817</v>
      </c>
      <c r="R84" s="126">
        <v>1876</v>
      </c>
      <c r="S84" s="126">
        <v>1890</v>
      </c>
      <c r="T84" s="126">
        <v>2023</v>
      </c>
      <c r="U84" s="124">
        <v>2045</v>
      </c>
      <c r="V84" s="124">
        <v>2158</v>
      </c>
      <c r="W84" s="124">
        <v>2118</v>
      </c>
      <c r="X84" s="124">
        <v>2024</v>
      </c>
      <c r="Y84" s="124">
        <f>'BranchWise TotalPortfolio'!V6</f>
        <v>1971</v>
      </c>
    </row>
    <row r="85" spans="16:25" ht="15" x14ac:dyDescent="0.2">
      <c r="P85" s="126" t="s">
        <v>128</v>
      </c>
      <c r="Q85" s="126">
        <v>1782</v>
      </c>
      <c r="R85" s="126">
        <v>1949</v>
      </c>
      <c r="S85" s="126">
        <v>1943</v>
      </c>
      <c r="T85" s="126">
        <v>1884</v>
      </c>
      <c r="U85" s="124">
        <v>2003</v>
      </c>
      <c r="V85" s="124">
        <v>2019</v>
      </c>
      <c r="W85" s="124">
        <v>2014</v>
      </c>
      <c r="X85" s="124">
        <v>1942</v>
      </c>
      <c r="Y85" s="124">
        <f>'BranchWise TotalPortfolio'!W6</f>
        <v>1917</v>
      </c>
    </row>
    <row r="86" spans="16:25" ht="15" x14ac:dyDescent="0.2">
      <c r="P86" s="126" t="s">
        <v>149</v>
      </c>
      <c r="Q86" s="126">
        <v>533</v>
      </c>
      <c r="R86" s="126">
        <v>712</v>
      </c>
      <c r="S86" s="126">
        <v>860</v>
      </c>
      <c r="T86" s="126">
        <v>1012</v>
      </c>
      <c r="U86" s="124">
        <v>1105</v>
      </c>
      <c r="V86" s="124">
        <v>1267</v>
      </c>
      <c r="W86" s="124">
        <v>1383</v>
      </c>
      <c r="X86" s="124">
        <v>1440</v>
      </c>
      <c r="Y86" s="124">
        <f>'BranchWise TotalPortfolio'!X6</f>
        <v>1532</v>
      </c>
    </row>
    <row r="87" spans="16:25" ht="15" x14ac:dyDescent="0.2">
      <c r="P87" s="126" t="s">
        <v>168</v>
      </c>
      <c r="Q87" s="126">
        <v>0</v>
      </c>
      <c r="R87" s="126">
        <v>0</v>
      </c>
      <c r="S87" s="126">
        <v>0</v>
      </c>
      <c r="T87" s="126">
        <v>32</v>
      </c>
      <c r="U87" s="126">
        <v>167</v>
      </c>
      <c r="V87" s="126">
        <v>283</v>
      </c>
      <c r="W87" s="126">
        <v>406</v>
      </c>
      <c r="X87" s="126">
        <v>473</v>
      </c>
      <c r="Y87" s="124">
        <f>'BranchWise TotalPortfolio'!Y6</f>
        <v>557</v>
      </c>
    </row>
    <row r="88" spans="16:25" ht="15.75" x14ac:dyDescent="0.25">
      <c r="P88" s="166" t="s">
        <v>3</v>
      </c>
      <c r="Q88" s="166">
        <f t="shared" ref="Q88:Y88" si="4">SUM(Q66:Q87)</f>
        <v>25878</v>
      </c>
      <c r="R88" s="166">
        <f t="shared" si="4"/>
        <v>26910</v>
      </c>
      <c r="S88" s="166">
        <f t="shared" si="4"/>
        <v>27206</v>
      </c>
      <c r="T88" s="166">
        <f t="shared" si="4"/>
        <v>27781</v>
      </c>
      <c r="U88" s="166">
        <f t="shared" si="4"/>
        <v>27829</v>
      </c>
      <c r="V88" s="166">
        <f t="shared" si="4"/>
        <v>28749</v>
      </c>
      <c r="W88" s="166">
        <f t="shared" ref="W88:X88" si="5">SUM(W66:W87)</f>
        <v>28803</v>
      </c>
      <c r="X88" s="166">
        <f t="shared" si="5"/>
        <v>27965</v>
      </c>
      <c r="Y88" s="166">
        <f t="shared" si="4"/>
        <v>28156</v>
      </c>
    </row>
    <row r="89" spans="16:25" ht="14.25" x14ac:dyDescent="0.2">
      <c r="P89" s="129"/>
      <c r="Q89" s="129"/>
    </row>
    <row r="90" spans="16:25" ht="15.75" x14ac:dyDescent="0.25">
      <c r="P90" s="386" t="s">
        <v>34</v>
      </c>
      <c r="Q90" s="387" t="s">
        <v>164</v>
      </c>
      <c r="R90" s="388" t="s">
        <v>165</v>
      </c>
      <c r="S90" s="388" t="s">
        <v>166</v>
      </c>
      <c r="T90" s="388" t="s">
        <v>170</v>
      </c>
      <c r="U90" s="388" t="s">
        <v>176</v>
      </c>
      <c r="V90" s="388" t="s">
        <v>178</v>
      </c>
      <c r="W90" s="388" t="s">
        <v>180</v>
      </c>
      <c r="X90" s="388" t="s">
        <v>181</v>
      </c>
      <c r="Y90" s="388" t="s">
        <v>183</v>
      </c>
    </row>
    <row r="91" spans="16:25" ht="15" x14ac:dyDescent="0.2">
      <c r="P91" s="126" t="s">
        <v>133</v>
      </c>
      <c r="Q91" s="126">
        <v>6503983</v>
      </c>
      <c r="R91" s="126">
        <v>6620067</v>
      </c>
      <c r="S91" s="126">
        <v>6822335</v>
      </c>
      <c r="T91" s="126">
        <v>7028772</v>
      </c>
      <c r="U91" s="124">
        <v>6664525</v>
      </c>
      <c r="V91" s="124">
        <v>7085551</v>
      </c>
      <c r="W91" s="124">
        <v>7419014</v>
      </c>
      <c r="X91" s="124">
        <v>6886261</v>
      </c>
      <c r="Y91" s="124">
        <f>'BranchWise TotalPortfolio'!D13</f>
        <v>7055536</v>
      </c>
    </row>
    <row r="92" spans="16:25" ht="15" x14ac:dyDescent="0.2">
      <c r="P92" s="126" t="s">
        <v>129</v>
      </c>
      <c r="Q92" s="126">
        <v>28296639</v>
      </c>
      <c r="R92" s="126">
        <v>29613243</v>
      </c>
      <c r="S92" s="126">
        <v>30244961</v>
      </c>
      <c r="T92" s="126">
        <v>30419416</v>
      </c>
      <c r="U92" s="124">
        <v>30175376</v>
      </c>
      <c r="V92" s="124">
        <v>32245714</v>
      </c>
      <c r="W92" s="124">
        <v>34182480</v>
      </c>
      <c r="X92" s="124">
        <v>32157862</v>
      </c>
      <c r="Y92" s="124">
        <f>'BranchWise TotalPortfolio'!E13</f>
        <v>33851854</v>
      </c>
    </row>
    <row r="93" spans="16:25" ht="15" x14ac:dyDescent="0.2">
      <c r="P93" s="126" t="s">
        <v>97</v>
      </c>
      <c r="Q93" s="126">
        <v>13585067</v>
      </c>
      <c r="R93" s="126">
        <v>13521817</v>
      </c>
      <c r="S93" s="126">
        <v>14103829</v>
      </c>
      <c r="T93" s="126">
        <v>14125931</v>
      </c>
      <c r="U93" s="124">
        <v>13667468</v>
      </c>
      <c r="V93" s="124">
        <v>14194835</v>
      </c>
      <c r="W93" s="124">
        <v>14337530</v>
      </c>
      <c r="X93" s="124">
        <v>12954063</v>
      </c>
      <c r="Y93" s="124">
        <f>'BranchWise TotalPortfolio'!F13</f>
        <v>15603100</v>
      </c>
    </row>
    <row r="94" spans="16:25" ht="15" x14ac:dyDescent="0.2">
      <c r="P94" s="126" t="s">
        <v>101</v>
      </c>
      <c r="Q94" s="126">
        <v>26034133</v>
      </c>
      <c r="R94" s="126">
        <v>31316123</v>
      </c>
      <c r="S94" s="126">
        <v>33555316</v>
      </c>
      <c r="T94" s="126">
        <v>35089451</v>
      </c>
      <c r="U94" s="124">
        <v>35509658</v>
      </c>
      <c r="V94" s="124">
        <v>37171187</v>
      </c>
      <c r="W94" s="124">
        <v>36673927</v>
      </c>
      <c r="X94" s="124">
        <v>33828045</v>
      </c>
      <c r="Y94" s="124">
        <f>'BranchWise TotalPortfolio'!G13</f>
        <v>32539656</v>
      </c>
    </row>
    <row r="95" spans="16:25" ht="15" x14ac:dyDescent="0.2">
      <c r="P95" s="126" t="s">
        <v>130</v>
      </c>
      <c r="Q95" s="126">
        <v>17509207</v>
      </c>
      <c r="R95" s="126">
        <v>18628459</v>
      </c>
      <c r="S95" s="126">
        <v>18938598</v>
      </c>
      <c r="T95" s="126">
        <v>20445799</v>
      </c>
      <c r="U95" s="124">
        <v>20829050</v>
      </c>
      <c r="V95" s="124">
        <v>21895007</v>
      </c>
      <c r="W95" s="124">
        <v>21265802</v>
      </c>
      <c r="X95" s="124">
        <v>20110929</v>
      </c>
      <c r="Y95" s="124">
        <f>'BranchWise TotalPortfolio'!H13</f>
        <v>20463860</v>
      </c>
    </row>
    <row r="96" spans="16:25" ht="15" x14ac:dyDescent="0.2">
      <c r="P96" s="126" t="s">
        <v>96</v>
      </c>
      <c r="Q96" s="126">
        <v>503878</v>
      </c>
      <c r="R96" s="126">
        <v>502192</v>
      </c>
      <c r="S96" s="126">
        <v>498094</v>
      </c>
      <c r="T96" s="126">
        <v>491425</v>
      </c>
      <c r="U96" s="124">
        <v>488077</v>
      </c>
      <c r="V96" s="124">
        <v>487387</v>
      </c>
      <c r="W96" s="124">
        <v>484852</v>
      </c>
      <c r="X96" s="124">
        <v>484370</v>
      </c>
      <c r="Y96" s="124">
        <f>'BranchWise TotalPortfolio'!I13</f>
        <v>484370</v>
      </c>
    </row>
    <row r="97" spans="16:25" ht="15" x14ac:dyDescent="0.2">
      <c r="P97" s="126" t="s">
        <v>77</v>
      </c>
      <c r="Q97" s="126">
        <v>14832057</v>
      </c>
      <c r="R97" s="126">
        <v>15393973</v>
      </c>
      <c r="S97" s="126">
        <v>15399376</v>
      </c>
      <c r="T97" s="126">
        <v>14461316</v>
      </c>
      <c r="U97" s="124">
        <v>13817967</v>
      </c>
      <c r="V97" s="124">
        <v>15059875</v>
      </c>
      <c r="W97" s="124">
        <v>14461724</v>
      </c>
      <c r="X97" s="124">
        <v>13216372</v>
      </c>
      <c r="Y97" s="124">
        <f>'BranchWise TotalPortfolio'!J13</f>
        <v>13576031</v>
      </c>
    </row>
    <row r="98" spans="16:25" ht="15" x14ac:dyDescent="0.2">
      <c r="P98" s="126" t="s">
        <v>78</v>
      </c>
      <c r="Q98" s="126">
        <v>11600753</v>
      </c>
      <c r="R98" s="126">
        <v>11243709</v>
      </c>
      <c r="S98" s="126">
        <v>11103027</v>
      </c>
      <c r="T98" s="126">
        <v>11055946</v>
      </c>
      <c r="U98" s="124">
        <v>10586398</v>
      </c>
      <c r="V98" s="124">
        <v>11948567</v>
      </c>
      <c r="W98" s="124">
        <v>12625012</v>
      </c>
      <c r="X98" s="124">
        <v>12059184</v>
      </c>
      <c r="Y98" s="124">
        <f>'BranchWise TotalPortfolio'!K13</f>
        <v>13178281</v>
      </c>
    </row>
    <row r="99" spans="16:25" ht="15" x14ac:dyDescent="0.2">
      <c r="P99" s="126" t="s">
        <v>111</v>
      </c>
      <c r="Q99" s="126">
        <v>13553907</v>
      </c>
      <c r="R99" s="126">
        <v>14787145</v>
      </c>
      <c r="S99" s="126">
        <v>15958185</v>
      </c>
      <c r="T99" s="126">
        <v>15376413</v>
      </c>
      <c r="U99" s="124">
        <v>14755813</v>
      </c>
      <c r="V99" s="124">
        <v>14034928</v>
      </c>
      <c r="W99" s="124">
        <v>13183258</v>
      </c>
      <c r="X99" s="124">
        <v>11697008</v>
      </c>
      <c r="Y99" s="124">
        <f>'BranchWise TotalPortfolio'!L13</f>
        <v>11265780</v>
      </c>
    </row>
    <row r="100" spans="16:25" ht="15" x14ac:dyDescent="0.2">
      <c r="P100" s="126" t="s">
        <v>98</v>
      </c>
      <c r="Q100" s="126">
        <v>10737085</v>
      </c>
      <c r="R100" s="126">
        <v>9610602</v>
      </c>
      <c r="S100" s="126">
        <v>9343343</v>
      </c>
      <c r="T100" s="126">
        <v>9457168</v>
      </c>
      <c r="U100" s="124">
        <v>7950879</v>
      </c>
      <c r="V100" s="124">
        <v>6622765</v>
      </c>
      <c r="W100" s="124">
        <v>5351418</v>
      </c>
      <c r="X100" s="124">
        <v>4397628</v>
      </c>
      <c r="Y100" s="124">
        <f>'BranchWise TotalPortfolio'!M13</f>
        <v>3496572</v>
      </c>
    </row>
    <row r="101" spans="16:25" ht="15" x14ac:dyDescent="0.2">
      <c r="P101" s="126" t="s">
        <v>110</v>
      </c>
      <c r="Q101" s="126">
        <v>8693256</v>
      </c>
      <c r="R101" s="126">
        <v>9063528</v>
      </c>
      <c r="S101" s="126">
        <v>8783599</v>
      </c>
      <c r="T101" s="126">
        <v>8872743</v>
      </c>
      <c r="U101" s="124">
        <v>8492581</v>
      </c>
      <c r="V101" s="124">
        <v>8980728</v>
      </c>
      <c r="W101" s="124">
        <v>9312030</v>
      </c>
      <c r="X101" s="124">
        <v>9710422</v>
      </c>
      <c r="Y101" s="124">
        <f>'BranchWise TotalPortfolio'!N13</f>
        <v>9577639</v>
      </c>
    </row>
    <row r="102" spans="16:25" ht="15" x14ac:dyDescent="0.2">
      <c r="P102" s="126" t="s">
        <v>107</v>
      </c>
      <c r="Q102" s="126">
        <v>19452403</v>
      </c>
      <c r="R102" s="126">
        <v>20394911</v>
      </c>
      <c r="S102" s="126">
        <v>20251924</v>
      </c>
      <c r="T102" s="126">
        <v>21634151</v>
      </c>
      <c r="U102" s="124">
        <v>21944444</v>
      </c>
      <c r="V102" s="124">
        <v>23383107</v>
      </c>
      <c r="W102" s="124">
        <v>25584796</v>
      </c>
      <c r="X102" s="124">
        <v>23829386</v>
      </c>
      <c r="Y102" s="124">
        <f>'BranchWise TotalPortfolio'!O13</f>
        <v>23869695</v>
      </c>
    </row>
    <row r="103" spans="16:25" ht="15" x14ac:dyDescent="0.2">
      <c r="P103" s="126" t="s">
        <v>175</v>
      </c>
      <c r="Q103" s="126">
        <v>18628285</v>
      </c>
      <c r="R103" s="126">
        <v>19226732</v>
      </c>
      <c r="S103" s="126">
        <v>20104238</v>
      </c>
      <c r="T103" s="126">
        <v>19573567</v>
      </c>
      <c r="U103" s="124">
        <v>21294135</v>
      </c>
      <c r="V103" s="124">
        <v>20005920</v>
      </c>
      <c r="W103" s="124">
        <v>19841612</v>
      </c>
      <c r="X103" s="124">
        <v>18331799</v>
      </c>
      <c r="Y103" s="124">
        <f>'BranchWise TotalPortfolio'!P13</f>
        <v>17176160</v>
      </c>
    </row>
    <row r="104" spans="16:25" ht="15" x14ac:dyDescent="0.2">
      <c r="P104" s="126" t="s">
        <v>109</v>
      </c>
      <c r="Q104" s="126">
        <v>32343340</v>
      </c>
      <c r="R104" s="126">
        <v>32880395</v>
      </c>
      <c r="S104" s="126">
        <v>33320366</v>
      </c>
      <c r="T104" s="126">
        <v>33438163</v>
      </c>
      <c r="U104" s="124">
        <v>30841471</v>
      </c>
      <c r="V104" s="124">
        <v>32854569</v>
      </c>
      <c r="W104" s="124">
        <v>33760383</v>
      </c>
      <c r="X104" s="124">
        <v>31149146</v>
      </c>
      <c r="Y104" s="124">
        <f>'BranchWise TotalPortfolio'!Q13</f>
        <v>30107522</v>
      </c>
    </row>
    <row r="105" spans="16:25" ht="15" x14ac:dyDescent="0.2">
      <c r="P105" s="126" t="s">
        <v>113</v>
      </c>
      <c r="Q105" s="126">
        <v>19784525</v>
      </c>
      <c r="R105" s="126">
        <v>18966596</v>
      </c>
      <c r="S105" s="126">
        <v>18702539</v>
      </c>
      <c r="T105" s="126">
        <v>18689347</v>
      </c>
      <c r="U105" s="124">
        <v>17123087</v>
      </c>
      <c r="V105" s="124">
        <v>18020448</v>
      </c>
      <c r="W105" s="124">
        <v>17258994</v>
      </c>
      <c r="X105" s="124">
        <v>16053176</v>
      </c>
      <c r="Y105" s="124">
        <f>'BranchWise TotalPortfolio'!R13</f>
        <v>14803872</v>
      </c>
    </row>
    <row r="106" spans="16:25" ht="15" x14ac:dyDescent="0.2">
      <c r="P106" s="126" t="s">
        <v>106</v>
      </c>
      <c r="Q106" s="126">
        <v>10853776</v>
      </c>
      <c r="R106" s="126">
        <v>10915076</v>
      </c>
      <c r="S106" s="126">
        <v>10880825</v>
      </c>
      <c r="T106" s="126">
        <v>11135851</v>
      </c>
      <c r="U106" s="124">
        <v>10452444</v>
      </c>
      <c r="V106" s="124">
        <v>10439722</v>
      </c>
      <c r="W106" s="124">
        <v>11160180</v>
      </c>
      <c r="X106" s="124">
        <v>11038037</v>
      </c>
      <c r="Y106" s="124">
        <f>'BranchWise TotalPortfolio'!S13</f>
        <v>11270206</v>
      </c>
    </row>
    <row r="107" spans="16:25" ht="15" x14ac:dyDescent="0.2">
      <c r="P107" s="126" t="s">
        <v>112</v>
      </c>
      <c r="Q107" s="126">
        <v>6086585</v>
      </c>
      <c r="R107" s="126">
        <v>5789041</v>
      </c>
      <c r="S107" s="126">
        <v>5979471</v>
      </c>
      <c r="T107" s="126">
        <v>6074854</v>
      </c>
      <c r="U107" s="124">
        <v>5250182</v>
      </c>
      <c r="V107" s="124">
        <v>5090534</v>
      </c>
      <c r="W107" s="124">
        <v>5555558</v>
      </c>
      <c r="X107" s="124">
        <v>4879187</v>
      </c>
      <c r="Y107" s="124">
        <f>'BranchWise TotalPortfolio'!T13</f>
        <v>5180160</v>
      </c>
    </row>
    <row r="108" spans="16:25" ht="15" x14ac:dyDescent="0.2">
      <c r="P108" s="126" t="s">
        <v>100</v>
      </c>
      <c r="Q108" s="126">
        <v>12022031</v>
      </c>
      <c r="R108" s="126">
        <v>12477272</v>
      </c>
      <c r="S108" s="126">
        <v>14133491</v>
      </c>
      <c r="T108" s="126">
        <v>14322630</v>
      </c>
      <c r="U108" s="124">
        <v>14507124</v>
      </c>
      <c r="V108" s="124">
        <v>14683589</v>
      </c>
      <c r="W108" s="124">
        <v>14755190</v>
      </c>
      <c r="X108" s="124">
        <v>12884473</v>
      </c>
      <c r="Y108" s="124">
        <f>'BranchWise TotalPortfolio'!U13</f>
        <v>12648346</v>
      </c>
    </row>
    <row r="109" spans="16:25" ht="15" x14ac:dyDescent="0.2">
      <c r="P109" s="126" t="s">
        <v>86</v>
      </c>
      <c r="Q109" s="126">
        <v>18921216</v>
      </c>
      <c r="R109" s="126">
        <v>19497479</v>
      </c>
      <c r="S109" s="126">
        <v>19815403</v>
      </c>
      <c r="T109" s="126">
        <v>21130507</v>
      </c>
      <c r="U109" s="124">
        <v>20373872</v>
      </c>
      <c r="V109" s="124">
        <v>22715937</v>
      </c>
      <c r="W109" s="124">
        <v>23582784</v>
      </c>
      <c r="X109" s="124">
        <v>21802555</v>
      </c>
      <c r="Y109" s="124">
        <f>'BranchWise TotalPortfolio'!V13</f>
        <v>21187234</v>
      </c>
    </row>
    <row r="110" spans="16:25" ht="15" x14ac:dyDescent="0.2">
      <c r="P110" s="126" t="s">
        <v>128</v>
      </c>
      <c r="Q110" s="126">
        <v>15802197</v>
      </c>
      <c r="R110" s="126">
        <v>17014695</v>
      </c>
      <c r="S110" s="126">
        <v>18068157</v>
      </c>
      <c r="T110" s="126">
        <v>19847149</v>
      </c>
      <c r="U110" s="124">
        <v>20449213</v>
      </c>
      <c r="V110" s="124">
        <v>20604431</v>
      </c>
      <c r="W110" s="124">
        <v>20991348</v>
      </c>
      <c r="X110" s="124">
        <v>19512112</v>
      </c>
      <c r="Y110" s="124">
        <f>'BranchWise TotalPortfolio'!W13</f>
        <v>18597471</v>
      </c>
    </row>
    <row r="111" spans="16:25" ht="15" x14ac:dyDescent="0.2">
      <c r="P111" s="126" t="s">
        <v>149</v>
      </c>
      <c r="Q111" s="126">
        <v>10034026</v>
      </c>
      <c r="R111" s="126">
        <v>12922156</v>
      </c>
      <c r="S111" s="126">
        <v>14963705</v>
      </c>
      <c r="T111" s="126">
        <v>16813361</v>
      </c>
      <c r="U111" s="124">
        <v>16772120</v>
      </c>
      <c r="V111" s="124">
        <v>18750347</v>
      </c>
      <c r="W111" s="124">
        <v>19028268</v>
      </c>
      <c r="X111" s="124">
        <v>18138202</v>
      </c>
      <c r="Y111" s="124">
        <f>'BranchWise TotalPortfolio'!X13</f>
        <v>17693211</v>
      </c>
    </row>
    <row r="112" spans="16:25" ht="15" x14ac:dyDescent="0.2">
      <c r="P112" s="126" t="s">
        <v>168</v>
      </c>
      <c r="Q112" s="126">
        <v>0</v>
      </c>
      <c r="R112" s="126">
        <v>0</v>
      </c>
      <c r="S112" s="126">
        <v>0</v>
      </c>
      <c r="T112" s="126">
        <v>640000</v>
      </c>
      <c r="U112" s="124">
        <v>3300000</v>
      </c>
      <c r="V112" s="124">
        <v>5362813</v>
      </c>
      <c r="W112" s="124">
        <v>7651924</v>
      </c>
      <c r="X112" s="124">
        <v>8475854</v>
      </c>
      <c r="Y112" s="124">
        <f>'BranchWise TotalPortfolio'!Y13</f>
        <v>9542441</v>
      </c>
    </row>
    <row r="113" spans="16:25" ht="15.75" x14ac:dyDescent="0.25">
      <c r="P113" s="166" t="s">
        <v>3</v>
      </c>
      <c r="Q113" s="344">
        <f t="shared" ref="Q113:Y113" si="6">SUM(Q91:Q112)</f>
        <v>315778349</v>
      </c>
      <c r="R113" s="344">
        <f t="shared" si="6"/>
        <v>330385211</v>
      </c>
      <c r="S113" s="344">
        <f t="shared" si="6"/>
        <v>340970782</v>
      </c>
      <c r="T113" s="344">
        <f t="shared" si="6"/>
        <v>350123960</v>
      </c>
      <c r="U113" s="344">
        <f t="shared" si="6"/>
        <v>345245884</v>
      </c>
      <c r="V113" s="344">
        <f t="shared" si="6"/>
        <v>361637961</v>
      </c>
      <c r="W113" s="344">
        <f t="shared" ref="W113:X113" si="7">SUM(W91:W112)</f>
        <v>368468084</v>
      </c>
      <c r="X113" s="344">
        <f t="shared" si="7"/>
        <v>343596071</v>
      </c>
      <c r="Y113" s="344">
        <f t="shared" si="6"/>
        <v>343168997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Prayas</vt:lpstr>
      <vt:lpstr>Own portfolio</vt:lpstr>
      <vt:lpstr>Managed portfolio</vt:lpstr>
      <vt:lpstr>BranchWise TotalPortfolio</vt:lpstr>
      <vt:lpstr>Charts (Old)</vt:lpstr>
      <vt:lpstr>Charts</vt:lpstr>
      <vt:lpstr>'BranchWise TotalPortfolio'!Print_Area</vt:lpstr>
      <vt:lpstr>'Charts (Old)'!Print_Area</vt:lpstr>
      <vt:lpstr>'Managed portfolio'!Print_Area</vt:lpstr>
      <vt:lpstr>'Own portfolio'!Print_Area</vt:lpstr>
      <vt:lpstr>Prayas!Print_Area</vt:lpstr>
      <vt:lpstr>'Own portfolio'!Print_Titles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creator>PRAYAS</dc:creator>
  <cp:lastModifiedBy>Bhadresh Rawal</cp:lastModifiedBy>
  <cp:lastPrinted>2019-01-07T07:30:23Z</cp:lastPrinted>
  <dcterms:created xsi:type="dcterms:W3CDTF">2007-02-28T09:38:55Z</dcterms:created>
  <dcterms:modified xsi:type="dcterms:W3CDTF">2019-01-07T10:37:58Z</dcterms:modified>
</cp:coreProperties>
</file>